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952" windowHeight="7956" activeTab="0"/>
  </bookViews>
  <sheets>
    <sheet name="KU and LGE Summary Rev Req " sheetId="1" r:id="rId1"/>
    <sheet name="KU Summary Rev Req Adjustments" sheetId="2" r:id="rId2"/>
    <sheet name="Capitalization - COC" sheetId="3" r:id="rId3"/>
    <sheet name="Capitalization-CWIP Slippage" sheetId="4" r:id="rId4"/>
    <sheet name="Capitalization-50% Bonus Depr" sheetId="5" r:id="rId5"/>
    <sheet name="Revenue Gross-Up Factor" sheetId="6" r:id="rId6"/>
    <sheet name="Payroll &amp; Related Expenses" sheetId="7" r:id="rId7"/>
    <sheet name="Alt - Overall Payroll Slippage" sheetId="8" r:id="rId8"/>
    <sheet name="Operating Exp - Green River 3&amp;4" sheetId="9" r:id="rId9"/>
    <sheet name="Incentive Comp" sheetId="10" r:id="rId10"/>
    <sheet name="Pension Expense" sheetId="11" r:id="rId11"/>
    <sheet name="Uncollectible Exp" sheetId="12" r:id="rId12"/>
    <sheet name="Late Payment Revenues" sheetId="13" r:id="rId13"/>
    <sheet name="Property Tax-CWIP" sheetId="14" r:id="rId14"/>
    <sheet name="Amort-Mountain Storm &amp; MISO" sheetId="15" r:id="rId15"/>
    <sheet name="Cane Run 7 Salvage - Depr -SUMM" sheetId="16" r:id="rId16"/>
    <sheet name="Cane Run 7 Depr-KIUC" sheetId="17" r:id="rId17"/>
    <sheet name="Cane Run 7 Depr-As Filed" sheetId="18" r:id="rId18"/>
    <sheet name="Sheet1" sheetId="19" r:id="rId19"/>
    <sheet name="Sheet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" localSheetId="7">'[6]EGSplit'!#REF!</definedName>
    <definedName name="\" localSheetId="14">'[6]EGSplit'!#REF!</definedName>
    <definedName name="\" localSheetId="16">'[6]EGSplit'!#REF!</definedName>
    <definedName name="\" localSheetId="15">'[6]EGSplit'!#REF!</definedName>
    <definedName name="\" localSheetId="4">'[6]EGSplit'!#REF!</definedName>
    <definedName name="\" localSheetId="3">'[6]EGSplit'!#REF!</definedName>
    <definedName name="\" localSheetId="9">'[6]EGSplit'!#REF!</definedName>
    <definedName name="\" localSheetId="0">'[6]EGSplit'!#REF!</definedName>
    <definedName name="\" localSheetId="12">'[6]EGSplit'!#REF!</definedName>
    <definedName name="\" localSheetId="8">'[6]EGSplit'!#REF!</definedName>
    <definedName name="\" localSheetId="6">'[6]EGSplit'!#REF!</definedName>
    <definedName name="\" localSheetId="10">'[6]EGSplit'!#REF!</definedName>
    <definedName name="\" localSheetId="13">'[6]EGSplit'!#REF!</definedName>
    <definedName name="\" localSheetId="11">'[6]EGSplit'!#REF!</definedName>
    <definedName name="\">'[6]EGSplit'!#REF!</definedName>
    <definedName name="\\" hidden="1">#REF!</definedName>
    <definedName name="\\\" hidden="1">#REF!</definedName>
    <definedName name="\\\\" localSheetId="7" hidden="1">#REF!</definedName>
    <definedName name="\\\\" localSheetId="14" hidden="1">#REF!</definedName>
    <definedName name="\\\\" localSheetId="16" hidden="1">#REF!</definedName>
    <definedName name="\\\\" localSheetId="15" hidden="1">#REF!</definedName>
    <definedName name="\\\\" localSheetId="4" hidden="1">#REF!</definedName>
    <definedName name="\\\\" localSheetId="3" hidden="1">#REF!</definedName>
    <definedName name="\\\\" localSheetId="9" hidden="1">#REF!</definedName>
    <definedName name="\\\\" localSheetId="0" hidden="1">#REF!</definedName>
    <definedName name="\\\\" localSheetId="12" hidden="1">#REF!</definedName>
    <definedName name="\\\\" localSheetId="8" hidden="1">#REF!</definedName>
    <definedName name="\\\\" localSheetId="6" hidden="1">#REF!</definedName>
    <definedName name="\\\\" localSheetId="10" hidden="1">#REF!</definedName>
    <definedName name="\\\\" localSheetId="13" hidden="1">#REF!</definedName>
    <definedName name="\\\\" localSheetId="11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 localSheetId="17">#REF!</definedName>
    <definedName name="\M" localSheetId="16">#REF!</definedName>
    <definedName name="\M">#REF!</definedName>
    <definedName name="\P" localSheetId="7">'[4]dbase'!#REF!</definedName>
    <definedName name="\P" localSheetId="14">'[4]dbase'!#REF!</definedName>
    <definedName name="\P" localSheetId="17">#REF!</definedName>
    <definedName name="\P" localSheetId="16">#REF!</definedName>
    <definedName name="\P" localSheetId="15">'[4]dbase'!#REF!</definedName>
    <definedName name="\P" localSheetId="4">'[4]dbase'!#REF!</definedName>
    <definedName name="\P" localSheetId="3">'[4]dbase'!#REF!</definedName>
    <definedName name="\P" localSheetId="9">'[4]dbase'!#REF!</definedName>
    <definedName name="\P" localSheetId="0">'[4]dbase'!#REF!</definedName>
    <definedName name="\P" localSheetId="12">'[4]dbase'!#REF!</definedName>
    <definedName name="\P" localSheetId="8">'[4]dbase'!#REF!</definedName>
    <definedName name="\P" localSheetId="6">'[4]dbase'!#REF!</definedName>
    <definedName name="\P" localSheetId="10">'[4]dbase'!#REF!</definedName>
    <definedName name="\P" localSheetId="13">'[4]dbase'!#REF!</definedName>
    <definedName name="\P" localSheetId="11">'[4]dbase'!#REF!</definedName>
    <definedName name="\P">'[4]dbase'!#REF!</definedName>
    <definedName name="\R" localSheetId="7">#REF!</definedName>
    <definedName name="\R" localSheetId="14">#REF!</definedName>
    <definedName name="\R" localSheetId="16">#REF!</definedName>
    <definedName name="\R" localSheetId="15">#REF!</definedName>
    <definedName name="\R" localSheetId="4">#REF!</definedName>
    <definedName name="\R" localSheetId="3">#REF!</definedName>
    <definedName name="\R" localSheetId="9">#REF!</definedName>
    <definedName name="\R" localSheetId="0">#REF!</definedName>
    <definedName name="\R" localSheetId="12">#REF!</definedName>
    <definedName name="\R" localSheetId="8">#REF!</definedName>
    <definedName name="\R" localSheetId="6">#REF!</definedName>
    <definedName name="\R" localSheetId="10">#REF!</definedName>
    <definedName name="\R" localSheetId="13">#REF!</definedName>
    <definedName name="\R" localSheetId="11">#REF!</definedName>
    <definedName name="\R">#REF!</definedName>
    <definedName name="\S" localSheetId="7">'[4]dbase'!#REF!</definedName>
    <definedName name="\S" localSheetId="14">'[4]dbase'!#REF!</definedName>
    <definedName name="\S" localSheetId="16">'[4]dbase'!#REF!</definedName>
    <definedName name="\S" localSheetId="15">'[4]dbase'!#REF!</definedName>
    <definedName name="\S" localSheetId="4">'[4]dbase'!#REF!</definedName>
    <definedName name="\S" localSheetId="3">'[4]dbase'!#REF!</definedName>
    <definedName name="\S" localSheetId="9">'[4]dbase'!#REF!</definedName>
    <definedName name="\S" localSheetId="0">'[4]dbase'!#REF!</definedName>
    <definedName name="\S" localSheetId="12">'[4]dbase'!#REF!</definedName>
    <definedName name="\S" localSheetId="8">'[4]dbase'!#REF!</definedName>
    <definedName name="\S" localSheetId="6">'[4]dbase'!#REF!</definedName>
    <definedName name="\S" localSheetId="10">'[4]dbase'!#REF!</definedName>
    <definedName name="\S" localSheetId="13">'[4]dbase'!#REF!</definedName>
    <definedName name="\S" localSheetId="11">'[4]dbase'!#REF!</definedName>
    <definedName name="\S">'[4]dbase'!#REF!</definedName>
    <definedName name="\T">#REF!</definedName>
    <definedName name="\Y" localSheetId="7">'[15]d20'!#REF!</definedName>
    <definedName name="\Y" localSheetId="14">'[15]d20'!#REF!</definedName>
    <definedName name="\Y" localSheetId="16">'[15]d20'!#REF!</definedName>
    <definedName name="\Y" localSheetId="15">'[15]d20'!#REF!</definedName>
    <definedName name="\Y" localSheetId="4">'[15]d20'!#REF!</definedName>
    <definedName name="\Y" localSheetId="3">'[15]d20'!#REF!</definedName>
    <definedName name="\Y" localSheetId="9">'[15]d20'!#REF!</definedName>
    <definedName name="\Y" localSheetId="0">'[15]d20'!#REF!</definedName>
    <definedName name="\Y" localSheetId="12">'[15]d20'!#REF!</definedName>
    <definedName name="\Y" localSheetId="8">'[15]d20'!#REF!</definedName>
    <definedName name="\Y" localSheetId="6">'[15]d20'!#REF!</definedName>
    <definedName name="\Y" localSheetId="10">'[15]d20'!#REF!</definedName>
    <definedName name="\Y" localSheetId="13">'[15]d20'!#REF!</definedName>
    <definedName name="\Y" localSheetId="11">'[15]d20'!#REF!</definedName>
    <definedName name="\Y">'[15]d20'!#REF!</definedName>
    <definedName name="__123Graph_A" hidden="1">#REF!</definedName>
    <definedName name="__123Graph_B" hidden="1">#REF!</definedName>
    <definedName name="__123Graph_C" localSheetId="7" hidden="1">#REF!</definedName>
    <definedName name="__123Graph_C" localSheetId="14" hidden="1">#REF!</definedName>
    <definedName name="__123Graph_C" localSheetId="16" hidden="1">#REF!</definedName>
    <definedName name="__123Graph_C" localSheetId="15" hidden="1">#REF!</definedName>
    <definedName name="__123Graph_C" localSheetId="4" hidden="1">#REF!</definedName>
    <definedName name="__123Graph_C" localSheetId="3" hidden="1">#REF!</definedName>
    <definedName name="__123Graph_C" localSheetId="9" hidden="1">#REF!</definedName>
    <definedName name="__123Graph_C" localSheetId="0" hidden="1">#REF!</definedName>
    <definedName name="__123Graph_C" localSheetId="12" hidden="1">#REF!</definedName>
    <definedName name="__123Graph_C" localSheetId="8" hidden="1">#REF!</definedName>
    <definedName name="__123Graph_C" localSheetId="6" hidden="1">#REF!</definedName>
    <definedName name="__123Graph_C" localSheetId="10" hidden="1">#REF!</definedName>
    <definedName name="__123Graph_C" localSheetId="13" hidden="1">#REF!</definedName>
    <definedName name="__123Graph_C" localSheetId="11" hidden="1">#REF!</definedName>
    <definedName name="__123Graph_C" hidden="1">#REF!</definedName>
    <definedName name="__123Graph_D" hidden="1">#REF!</definedName>
    <definedName name="__123Graph_E" localSheetId="7" hidden="1">#REF!</definedName>
    <definedName name="__123Graph_E" localSheetId="14" hidden="1">#REF!</definedName>
    <definedName name="__123Graph_E" localSheetId="16" hidden="1">#REF!</definedName>
    <definedName name="__123Graph_E" localSheetId="15" hidden="1">#REF!</definedName>
    <definedName name="__123Graph_E" localSheetId="4" hidden="1">#REF!</definedName>
    <definedName name="__123Graph_E" localSheetId="3" hidden="1">#REF!</definedName>
    <definedName name="__123Graph_E" localSheetId="9" hidden="1">#REF!</definedName>
    <definedName name="__123Graph_E" localSheetId="0" hidden="1">#REF!</definedName>
    <definedName name="__123Graph_E" localSheetId="12" hidden="1">#REF!</definedName>
    <definedName name="__123Graph_E" localSheetId="8" hidden="1">#REF!</definedName>
    <definedName name="__123Graph_E" localSheetId="6" hidden="1">#REF!</definedName>
    <definedName name="__123Graph_E" localSheetId="10" hidden="1">#REF!</definedName>
    <definedName name="__123Graph_E" localSheetId="13" hidden="1">#REF!</definedName>
    <definedName name="__123Graph_E" localSheetId="11" hidden="1">#REF!</definedName>
    <definedName name="__123Graph_E" hidden="1">#REF!</definedName>
    <definedName name="__123Graph_F" hidden="1">#REF!</definedName>
    <definedName name="__123Graph_X" hidden="1">#REF!</definedName>
    <definedName name="_0300Genco">'[27]Genco'!$A$22:$C$299</definedName>
    <definedName name="_0300HLPCorp">'[27]HLP Corp'!$A$22:$C$195</definedName>
    <definedName name="_0300HLPDivision">'[27]HLP Division'!$A$22:$C$264</definedName>
    <definedName name="_0300Nuclear">'[27]Nuclear'!$A$22:$C$97</definedName>
    <definedName name="_0300Retail">'[27]Retail'!$A$22:$C$46</definedName>
    <definedName name="_0300SS">'[27]Shared Services'!$A$22:$C$193</definedName>
    <definedName name="_Key1" hidden="1">#REF!</definedName>
    <definedName name="_M">#REF!</definedName>
    <definedName name="_Order1" localSheetId="17" hidden="1">255</definedName>
    <definedName name="_Order1" localSheetId="16" hidden="1">255</definedName>
    <definedName name="_Order1" localSheetId="2" hidden="1">255</definedName>
    <definedName name="_Order1" hidden="1">0</definedName>
    <definedName name="_Order2" localSheetId="17" hidden="1">255</definedName>
    <definedName name="_Order2" localSheetId="16" hidden="1">255</definedName>
    <definedName name="_Order2" hidden="1">0</definedName>
    <definedName name="_P" localSheetId="7">#REF!</definedName>
    <definedName name="_P" localSheetId="14">#REF!</definedName>
    <definedName name="_P" localSheetId="16">#REF!</definedName>
    <definedName name="_P" localSheetId="15">#REF!</definedName>
    <definedName name="_P" localSheetId="4">#REF!</definedName>
    <definedName name="_P" localSheetId="3">#REF!</definedName>
    <definedName name="_P" localSheetId="9">#REF!</definedName>
    <definedName name="_P" localSheetId="0">#REF!</definedName>
    <definedName name="_P" localSheetId="12">#REF!</definedName>
    <definedName name="_P" localSheetId="8">#REF!</definedName>
    <definedName name="_P" localSheetId="6">#REF!</definedName>
    <definedName name="_P" localSheetId="10">#REF!</definedName>
    <definedName name="_P" localSheetId="13">#REF!</definedName>
    <definedName name="_P" localSheetId="11">#REF!</definedName>
    <definedName name="_P">#REF!</definedName>
    <definedName name="_Sort" hidden="1">#REF!</definedName>
    <definedName name="A">#REF!</definedName>
    <definedName name="Account" localSheetId="7">'[28]Source'!#REF!</definedName>
    <definedName name="Account" localSheetId="14">'[28]Source'!#REF!</definedName>
    <definedName name="Account" localSheetId="16">'[28]Source'!#REF!</definedName>
    <definedName name="Account" localSheetId="4">'[28]Source'!#REF!</definedName>
    <definedName name="Account" localSheetId="9">'[28]Source'!#REF!</definedName>
    <definedName name="Account" localSheetId="12">'[28]Source'!#REF!</definedName>
    <definedName name="Account" localSheetId="8">'[28]Source'!#REF!</definedName>
    <definedName name="Account" localSheetId="6">'[28]Source'!#REF!</definedName>
    <definedName name="Account" localSheetId="10">'[28]Source'!#REF!</definedName>
    <definedName name="Account" localSheetId="13">'[28]Source'!#REF!</definedName>
    <definedName name="Account" localSheetId="11">'[28]Source'!#REF!</definedName>
    <definedName name="Account">'[28]Source'!#REF!</definedName>
    <definedName name="Account2" localSheetId="7">'[28]Source'!#REF!</definedName>
    <definedName name="Account2" localSheetId="14">'[28]Source'!#REF!</definedName>
    <definedName name="Account2" localSheetId="16">'[28]Source'!#REF!</definedName>
    <definedName name="Account2" localSheetId="4">'[28]Source'!#REF!</definedName>
    <definedName name="Account2" localSheetId="9">'[28]Source'!#REF!</definedName>
    <definedName name="Account2" localSheetId="12">'[28]Source'!#REF!</definedName>
    <definedName name="Account2" localSheetId="8">'[28]Source'!#REF!</definedName>
    <definedName name="Account2" localSheetId="6">'[28]Source'!#REF!</definedName>
    <definedName name="Account2" localSheetId="10">'[28]Source'!#REF!</definedName>
    <definedName name="Account2" localSheetId="13">'[28]Source'!#REF!</definedName>
    <definedName name="Account2" localSheetId="11">'[28]Source'!#REF!</definedName>
    <definedName name="Account2">'[28]Source'!#REF!</definedName>
    <definedName name="AccountDescr" localSheetId="7">'[28]Source'!#REF!</definedName>
    <definedName name="AccountDescr" localSheetId="14">'[28]Source'!#REF!</definedName>
    <definedName name="AccountDescr" localSheetId="16">'[28]Source'!#REF!</definedName>
    <definedName name="AccountDescr" localSheetId="4">'[28]Source'!#REF!</definedName>
    <definedName name="AccountDescr" localSheetId="9">'[28]Source'!#REF!</definedName>
    <definedName name="AccountDescr" localSheetId="12">'[28]Source'!#REF!</definedName>
    <definedName name="AccountDescr" localSheetId="8">'[28]Source'!#REF!</definedName>
    <definedName name="AccountDescr" localSheetId="6">'[28]Source'!#REF!</definedName>
    <definedName name="AccountDescr" localSheetId="10">'[28]Source'!#REF!</definedName>
    <definedName name="AccountDescr" localSheetId="13">'[28]Source'!#REF!</definedName>
    <definedName name="AccountDescr" localSheetId="11">'[28]Source'!#REF!</definedName>
    <definedName name="AccountDescr">'[28]Source'!#REF!</definedName>
    <definedName name="AccountDescr2" localSheetId="7">'[28]Source'!#REF!</definedName>
    <definedName name="AccountDescr2" localSheetId="14">'[28]Source'!#REF!</definedName>
    <definedName name="AccountDescr2" localSheetId="16">'[28]Source'!#REF!</definedName>
    <definedName name="AccountDescr2" localSheetId="4">'[28]Source'!#REF!</definedName>
    <definedName name="AccountDescr2" localSheetId="9">'[28]Source'!#REF!</definedName>
    <definedName name="AccountDescr2" localSheetId="12">'[28]Source'!#REF!</definedName>
    <definedName name="AccountDescr2" localSheetId="8">'[28]Source'!#REF!</definedName>
    <definedName name="AccountDescr2" localSheetId="6">'[28]Source'!#REF!</definedName>
    <definedName name="AccountDescr2" localSheetId="10">'[28]Source'!#REF!</definedName>
    <definedName name="AccountDescr2" localSheetId="13">'[28]Source'!#REF!</definedName>
    <definedName name="AccountDescr2" localSheetId="11">'[28]Source'!#REF!</definedName>
    <definedName name="AccountDescr2">'[28]Source'!#REF!</definedName>
    <definedName name="ACCPLTTRUUP" localSheetId="7">#REF!</definedName>
    <definedName name="ACCPLTTRUUP" localSheetId="14">#REF!</definedName>
    <definedName name="ACCPLTTRUUP" localSheetId="16">#REF!</definedName>
    <definedName name="ACCPLTTRUUP" localSheetId="4">#REF!</definedName>
    <definedName name="ACCPLTTRUUP" localSheetId="9">#REF!</definedName>
    <definedName name="ACCPLTTRUUP" localSheetId="12">#REF!</definedName>
    <definedName name="ACCPLTTRUUP" localSheetId="8">#REF!</definedName>
    <definedName name="ACCPLTTRUUP" localSheetId="6">#REF!</definedName>
    <definedName name="ACCPLTTRUUP" localSheetId="10">#REF!</definedName>
    <definedName name="ACCPLTTRUUP" localSheetId="13">#REF!</definedName>
    <definedName name="ACCPLTTRUUP" localSheetId="11">#REF!</definedName>
    <definedName name="ACCPLTTRUUP">#REF!</definedName>
    <definedName name="Acronymes">#REF!</definedName>
    <definedName name="Activity" localSheetId="7">'[28]Source'!#REF!</definedName>
    <definedName name="Activity" localSheetId="14">'[28]Source'!#REF!</definedName>
    <definedName name="Activity" localSheetId="16">'[28]Source'!#REF!</definedName>
    <definedName name="Activity" localSheetId="4">'[28]Source'!#REF!</definedName>
    <definedName name="Activity" localSheetId="9">'[28]Source'!#REF!</definedName>
    <definedName name="Activity" localSheetId="12">'[28]Source'!#REF!</definedName>
    <definedName name="Activity" localSheetId="8">'[28]Source'!#REF!</definedName>
    <definedName name="Activity" localSheetId="6">'[28]Source'!#REF!</definedName>
    <definedName name="Activity" localSheetId="10">'[28]Source'!#REF!</definedName>
    <definedName name="Activity" localSheetId="13">'[28]Source'!#REF!</definedName>
    <definedName name="Activity" localSheetId="11">'[28]Source'!#REF!</definedName>
    <definedName name="Activity">'[28]Source'!#REF!</definedName>
    <definedName name="Activity2" localSheetId="7">'[28]Source'!#REF!</definedName>
    <definedName name="Activity2" localSheetId="14">'[28]Source'!#REF!</definedName>
    <definedName name="Activity2" localSheetId="16">'[28]Source'!#REF!</definedName>
    <definedName name="Activity2" localSheetId="4">'[28]Source'!#REF!</definedName>
    <definedName name="Activity2" localSheetId="9">'[28]Source'!#REF!</definedName>
    <definedName name="Activity2" localSheetId="12">'[28]Source'!#REF!</definedName>
    <definedName name="Activity2" localSheetId="8">'[28]Source'!#REF!</definedName>
    <definedName name="Activity2" localSheetId="6">'[28]Source'!#REF!</definedName>
    <definedName name="Activity2" localSheetId="10">'[28]Source'!#REF!</definedName>
    <definedName name="Activity2" localSheetId="13">'[28]Source'!#REF!</definedName>
    <definedName name="Activity2" localSheetId="11">'[28]Source'!#REF!</definedName>
    <definedName name="Activity2">'[28]Source'!#REF!</definedName>
    <definedName name="ActivityDescr" localSheetId="7">'[28]Source'!#REF!</definedName>
    <definedName name="ActivityDescr" localSheetId="14">'[28]Source'!#REF!</definedName>
    <definedName name="ActivityDescr" localSheetId="16">'[28]Source'!#REF!</definedName>
    <definedName name="ActivityDescr" localSheetId="4">'[28]Source'!#REF!</definedName>
    <definedName name="ActivityDescr" localSheetId="9">'[28]Source'!#REF!</definedName>
    <definedName name="ActivityDescr" localSheetId="12">'[28]Source'!#REF!</definedName>
    <definedName name="ActivityDescr" localSheetId="8">'[28]Source'!#REF!</definedName>
    <definedName name="ActivityDescr" localSheetId="6">'[28]Source'!#REF!</definedName>
    <definedName name="ActivityDescr" localSheetId="10">'[28]Source'!#REF!</definedName>
    <definedName name="ActivityDescr" localSheetId="13">'[28]Source'!#REF!</definedName>
    <definedName name="ActivityDescr" localSheetId="11">'[28]Source'!#REF!</definedName>
    <definedName name="ActivityDescr">'[28]Source'!#REF!</definedName>
    <definedName name="ActivityDescr2" localSheetId="7">'[28]Source'!#REF!</definedName>
    <definedName name="ActivityDescr2" localSheetId="14">'[28]Source'!#REF!</definedName>
    <definedName name="ActivityDescr2" localSheetId="16">'[28]Source'!#REF!</definedName>
    <definedName name="ActivityDescr2" localSheetId="4">'[28]Source'!#REF!</definedName>
    <definedName name="ActivityDescr2" localSheetId="9">'[28]Source'!#REF!</definedName>
    <definedName name="ActivityDescr2" localSheetId="12">'[28]Source'!#REF!</definedName>
    <definedName name="ActivityDescr2" localSheetId="8">'[28]Source'!#REF!</definedName>
    <definedName name="ActivityDescr2" localSheetId="6">'[28]Source'!#REF!</definedName>
    <definedName name="ActivityDescr2" localSheetId="10">'[28]Source'!#REF!</definedName>
    <definedName name="ActivityDescr2" localSheetId="13">'[28]Source'!#REF!</definedName>
    <definedName name="ActivityDescr2" localSheetId="11">'[28]Source'!#REF!</definedName>
    <definedName name="ActivityDescr2">'[28]Source'!#REF!</definedName>
    <definedName name="ACTPLT">#REF!</definedName>
    <definedName name="ACTUAL">"'Vol_Revs'!R5C3:R5C14"</definedName>
    <definedName name="ActualNox">'[29]Actual NOX'!$A$4:$B$4,'[29]Actual NOX'!$A$6:$I$42</definedName>
    <definedName name="adj_1" localSheetId="7">'[30]B-1.4 (Post Test Year Adj)'!#REF!</definedName>
    <definedName name="adj_1" localSheetId="14">'[30]B-1.4 (Post Test Year Adj)'!#REF!</definedName>
    <definedName name="adj_1" localSheetId="16">'[30]B-1.4 (Post Test Year Adj)'!#REF!</definedName>
    <definedName name="adj_1" localSheetId="4">'[30]B-1.4 (Post Test Year Adj)'!#REF!</definedName>
    <definedName name="adj_1" localSheetId="9">'[30]B-1.4 (Post Test Year Adj)'!#REF!</definedName>
    <definedName name="adj_1" localSheetId="12">'[30]B-1.4 (Post Test Year Adj)'!#REF!</definedName>
    <definedName name="adj_1" localSheetId="8">'[30]B-1.4 (Post Test Year Adj)'!#REF!</definedName>
    <definedName name="adj_1" localSheetId="6">'[30]B-1.4 (Post Test Year Adj)'!#REF!</definedName>
    <definedName name="adj_1" localSheetId="10">'[30]B-1.4 (Post Test Year Adj)'!#REF!</definedName>
    <definedName name="adj_1" localSheetId="13">'[30]B-1.4 (Post Test Year Adj)'!#REF!</definedName>
    <definedName name="adj_1" localSheetId="11">'[30]B-1.4 (Post Test Year Adj)'!#REF!</definedName>
    <definedName name="adj_1">'[30]B-1.4 (Post Test Year Adj)'!#REF!</definedName>
    <definedName name="adj_2" localSheetId="7">'[30]B-1.4 (Post Test Year Adj)'!#REF!</definedName>
    <definedName name="adj_2" localSheetId="14">'[30]B-1.4 (Post Test Year Adj)'!#REF!</definedName>
    <definedName name="adj_2" localSheetId="16">'[30]B-1.4 (Post Test Year Adj)'!#REF!</definedName>
    <definedName name="adj_2" localSheetId="4">'[30]B-1.4 (Post Test Year Adj)'!#REF!</definedName>
    <definedName name="adj_2" localSheetId="9">'[30]B-1.4 (Post Test Year Adj)'!#REF!</definedName>
    <definedName name="adj_2" localSheetId="12">'[30]B-1.4 (Post Test Year Adj)'!#REF!</definedName>
    <definedName name="adj_2" localSheetId="8">'[30]B-1.4 (Post Test Year Adj)'!#REF!</definedName>
    <definedName name="adj_2" localSheetId="6">'[30]B-1.4 (Post Test Year Adj)'!#REF!</definedName>
    <definedName name="adj_2" localSheetId="10">'[30]B-1.4 (Post Test Year Adj)'!#REF!</definedName>
    <definedName name="adj_2" localSheetId="13">'[30]B-1.4 (Post Test Year Adj)'!#REF!</definedName>
    <definedName name="adj_2" localSheetId="11">'[30]B-1.4 (Post Test Year Adj)'!#REF!</definedName>
    <definedName name="adj_2">'[30]B-1.4 (Post Test Year Adj)'!#REF!</definedName>
    <definedName name="adj_3" localSheetId="7">'[30]B-1.4 (Post Test Year Adj)'!#REF!</definedName>
    <definedName name="adj_3" localSheetId="14">'[30]B-1.4 (Post Test Year Adj)'!#REF!</definedName>
    <definedName name="adj_3" localSheetId="16">'[30]B-1.4 (Post Test Year Adj)'!#REF!</definedName>
    <definedName name="adj_3" localSheetId="4">'[30]B-1.4 (Post Test Year Adj)'!#REF!</definedName>
    <definedName name="adj_3" localSheetId="9">'[30]B-1.4 (Post Test Year Adj)'!#REF!</definedName>
    <definedName name="adj_3" localSheetId="12">'[30]B-1.4 (Post Test Year Adj)'!#REF!</definedName>
    <definedName name="adj_3" localSheetId="8">'[30]B-1.4 (Post Test Year Adj)'!#REF!</definedName>
    <definedName name="adj_3" localSheetId="6">'[30]B-1.4 (Post Test Year Adj)'!#REF!</definedName>
    <definedName name="adj_3" localSheetId="10">'[30]B-1.4 (Post Test Year Adj)'!#REF!</definedName>
    <definedName name="adj_3" localSheetId="13">'[30]B-1.4 (Post Test Year Adj)'!#REF!</definedName>
    <definedName name="adj_3" localSheetId="11">'[30]B-1.4 (Post Test Year Adj)'!#REF!</definedName>
    <definedName name="adj_3">'[30]B-1.4 (Post Test Year Adj)'!#REF!</definedName>
    <definedName name="adj_4" localSheetId="7">'[30]B-1.4 (Post Test Year Adj)'!#REF!</definedName>
    <definedName name="adj_4" localSheetId="14">'[30]B-1.4 (Post Test Year Adj)'!#REF!</definedName>
    <definedName name="adj_4" localSheetId="16">'[30]B-1.4 (Post Test Year Adj)'!#REF!</definedName>
    <definedName name="adj_4" localSheetId="4">'[30]B-1.4 (Post Test Year Adj)'!#REF!</definedName>
    <definedName name="adj_4" localSheetId="9">'[30]B-1.4 (Post Test Year Adj)'!#REF!</definedName>
    <definedName name="adj_4" localSheetId="12">'[30]B-1.4 (Post Test Year Adj)'!#REF!</definedName>
    <definedName name="adj_4" localSheetId="8">'[30]B-1.4 (Post Test Year Adj)'!#REF!</definedName>
    <definedName name="adj_4" localSheetId="6">'[30]B-1.4 (Post Test Year Adj)'!#REF!</definedName>
    <definedName name="adj_4" localSheetId="10">'[30]B-1.4 (Post Test Year Adj)'!#REF!</definedName>
    <definedName name="adj_4" localSheetId="13">'[30]B-1.4 (Post Test Year Adj)'!#REF!</definedName>
    <definedName name="adj_4" localSheetId="11">'[30]B-1.4 (Post Test Year Adj)'!#REF!</definedName>
    <definedName name="adj_4">'[30]B-1.4 (Post Test Year Adj)'!#REF!</definedName>
    <definedName name="adj_5" localSheetId="7">'[30]B-1.4 (Post Test Year Adj)'!#REF!</definedName>
    <definedName name="adj_5" localSheetId="14">'[30]B-1.4 (Post Test Year Adj)'!#REF!</definedName>
    <definedName name="adj_5" localSheetId="16">'[30]B-1.4 (Post Test Year Adj)'!#REF!</definedName>
    <definedName name="adj_5" localSheetId="4">'[30]B-1.4 (Post Test Year Adj)'!#REF!</definedName>
    <definedName name="adj_5" localSheetId="9">'[30]B-1.4 (Post Test Year Adj)'!#REF!</definedName>
    <definedName name="adj_5" localSheetId="12">'[30]B-1.4 (Post Test Year Adj)'!#REF!</definedName>
    <definedName name="adj_5" localSheetId="8">'[30]B-1.4 (Post Test Year Adj)'!#REF!</definedName>
    <definedName name="adj_5" localSheetId="6">'[30]B-1.4 (Post Test Year Adj)'!#REF!</definedName>
    <definedName name="adj_5" localSheetId="10">'[30]B-1.4 (Post Test Year Adj)'!#REF!</definedName>
    <definedName name="adj_5" localSheetId="13">'[30]B-1.4 (Post Test Year Adj)'!#REF!</definedName>
    <definedName name="adj_5" localSheetId="11">'[30]B-1.4 (Post Test Year Adj)'!#REF!</definedName>
    <definedName name="adj_5">'[30]B-1.4 (Post Test Year Adj)'!#REF!</definedName>
    <definedName name="adj_5678" localSheetId="7">'[30]B-1.4 (Post Test Year Adj)'!#REF!</definedName>
    <definedName name="adj_5678" localSheetId="14">'[30]B-1.4 (Post Test Year Adj)'!#REF!</definedName>
    <definedName name="adj_5678" localSheetId="16">'[30]B-1.4 (Post Test Year Adj)'!#REF!</definedName>
    <definedName name="adj_5678" localSheetId="4">'[30]B-1.4 (Post Test Year Adj)'!#REF!</definedName>
    <definedName name="adj_5678" localSheetId="9">'[30]B-1.4 (Post Test Year Adj)'!#REF!</definedName>
    <definedName name="adj_5678" localSheetId="12">'[30]B-1.4 (Post Test Year Adj)'!#REF!</definedName>
    <definedName name="adj_5678" localSheetId="8">'[30]B-1.4 (Post Test Year Adj)'!#REF!</definedName>
    <definedName name="adj_5678" localSheetId="6">'[30]B-1.4 (Post Test Year Adj)'!#REF!</definedName>
    <definedName name="adj_5678" localSheetId="10">'[30]B-1.4 (Post Test Year Adj)'!#REF!</definedName>
    <definedName name="adj_5678" localSheetId="13">'[30]B-1.4 (Post Test Year Adj)'!#REF!</definedName>
    <definedName name="adj_5678" localSheetId="11">'[30]B-1.4 (Post Test Year Adj)'!#REF!</definedName>
    <definedName name="adj_5678">'[30]B-1.4 (Post Test Year Adj)'!#REF!</definedName>
    <definedName name="ADJSUTW3">#REF!</definedName>
    <definedName name="ADJUSRN">#REF!</definedName>
    <definedName name="Adjust2" localSheetId="7">#REF!</definedName>
    <definedName name="Adjust2" localSheetId="14">#REF!</definedName>
    <definedName name="Adjust2" localSheetId="16">#REF!</definedName>
    <definedName name="Adjust2" localSheetId="15">#REF!</definedName>
    <definedName name="Adjust2" localSheetId="4">#REF!</definedName>
    <definedName name="Adjust2" localSheetId="3">#REF!</definedName>
    <definedName name="Adjust2" localSheetId="9">#REF!</definedName>
    <definedName name="Adjust2" localSheetId="0">#REF!</definedName>
    <definedName name="Adjust2" localSheetId="12">#REF!</definedName>
    <definedName name="Adjust2" localSheetId="8">#REF!</definedName>
    <definedName name="Adjust2" localSheetId="6">#REF!</definedName>
    <definedName name="Adjust2" localSheetId="10">#REF!</definedName>
    <definedName name="Adjust2" localSheetId="13">#REF!</definedName>
    <definedName name="Adjust2" localSheetId="11">#REF!</definedName>
    <definedName name="Adjust2">#REF!</definedName>
    <definedName name="ADJUSTA">#REF!</definedName>
    <definedName name="ADJUSTAA">#REF!</definedName>
    <definedName name="ADJUSTB" localSheetId="7">#REF!</definedName>
    <definedName name="ADJUSTB" localSheetId="14">#REF!</definedName>
    <definedName name="ADJUSTB" localSheetId="16">#REF!</definedName>
    <definedName name="ADJUSTB" localSheetId="15">#REF!</definedName>
    <definedName name="ADJUSTB" localSheetId="4">#REF!</definedName>
    <definedName name="ADJUSTB" localSheetId="3">#REF!</definedName>
    <definedName name="ADJUSTB" localSheetId="9">#REF!</definedName>
    <definedName name="ADJUSTB" localSheetId="0">#REF!</definedName>
    <definedName name="ADJUSTB" localSheetId="12">#REF!</definedName>
    <definedName name="ADJUSTB" localSheetId="8">#REF!</definedName>
    <definedName name="ADJUSTB" localSheetId="6">#REF!</definedName>
    <definedName name="ADJUSTB" localSheetId="10">#REF!</definedName>
    <definedName name="ADJUSTB" localSheetId="13">#REF!</definedName>
    <definedName name="ADJUSTB" localSheetId="11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7">#REF!</definedName>
    <definedName name="ADJUSTS" localSheetId="14">#REF!</definedName>
    <definedName name="ADJUSTS" localSheetId="16">#REF!</definedName>
    <definedName name="ADJUSTS" localSheetId="15">#REF!</definedName>
    <definedName name="ADJUSTS" localSheetId="4">#REF!</definedName>
    <definedName name="ADJUSTS" localSheetId="3">#REF!</definedName>
    <definedName name="ADJUSTS" localSheetId="9">#REF!</definedName>
    <definedName name="ADJUSTS" localSheetId="0">#REF!</definedName>
    <definedName name="ADJUSTS" localSheetId="12">#REF!</definedName>
    <definedName name="ADJUSTS" localSheetId="8">#REF!</definedName>
    <definedName name="ADJUSTS" localSheetId="6">#REF!</definedName>
    <definedName name="ADJUSTS" localSheetId="10">#REF!</definedName>
    <definedName name="ADJUSTS" localSheetId="13">#REF!</definedName>
    <definedName name="ADJUSTS" localSheetId="11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dvaltax" localSheetId="7">'[30]B-1.4 (Post Test Year Adj)'!#REF!</definedName>
    <definedName name="advaltax" localSheetId="14">'[30]B-1.4 (Post Test Year Adj)'!#REF!</definedName>
    <definedName name="advaltax" localSheetId="16">'[30]B-1.4 (Post Test Year Adj)'!#REF!</definedName>
    <definedName name="advaltax" localSheetId="4">'[30]B-1.4 (Post Test Year Adj)'!#REF!</definedName>
    <definedName name="advaltax" localSheetId="9">'[30]B-1.4 (Post Test Year Adj)'!#REF!</definedName>
    <definedName name="advaltax" localSheetId="12">'[30]B-1.4 (Post Test Year Adj)'!#REF!</definedName>
    <definedName name="advaltax" localSheetId="8">'[30]B-1.4 (Post Test Year Adj)'!#REF!</definedName>
    <definedName name="advaltax" localSheetId="6">'[30]B-1.4 (Post Test Year Adj)'!#REF!</definedName>
    <definedName name="advaltax" localSheetId="10">'[30]B-1.4 (Post Test Year Adj)'!#REF!</definedName>
    <definedName name="advaltax" localSheetId="13">'[30]B-1.4 (Post Test Year Adj)'!#REF!</definedName>
    <definedName name="advaltax" localSheetId="11">'[30]B-1.4 (Post Test Year Adj)'!#REF!</definedName>
    <definedName name="advaltax">'[30]B-1.4 (Post Test Year Adj)'!#REF!</definedName>
    <definedName name="Affiliate" localSheetId="7">'[28]Source'!#REF!</definedName>
    <definedName name="Affiliate" localSheetId="14">'[28]Source'!#REF!</definedName>
    <definedName name="Affiliate" localSheetId="16">'[28]Source'!#REF!</definedName>
    <definedName name="Affiliate" localSheetId="4">'[28]Source'!#REF!</definedName>
    <definedName name="Affiliate" localSheetId="9">'[28]Source'!#REF!</definedName>
    <definedName name="Affiliate" localSheetId="12">'[28]Source'!#REF!</definedName>
    <definedName name="Affiliate" localSheetId="8">'[28]Source'!#REF!</definedName>
    <definedName name="Affiliate" localSheetId="6">'[28]Source'!#REF!</definedName>
    <definedName name="Affiliate" localSheetId="10">'[28]Source'!#REF!</definedName>
    <definedName name="Affiliate" localSheetId="13">'[28]Source'!#REF!</definedName>
    <definedName name="Affiliate" localSheetId="11">'[28]Source'!#REF!</definedName>
    <definedName name="Affiliate">'[28]Source'!#REF!</definedName>
    <definedName name="Affiliate2" localSheetId="7">'[28]Source'!#REF!</definedName>
    <definedName name="Affiliate2" localSheetId="14">'[28]Source'!#REF!</definedName>
    <definedName name="Affiliate2" localSheetId="16">'[28]Source'!#REF!</definedName>
    <definedName name="Affiliate2" localSheetId="4">'[28]Source'!#REF!</definedName>
    <definedName name="Affiliate2" localSheetId="9">'[28]Source'!#REF!</definedName>
    <definedName name="Affiliate2" localSheetId="12">'[28]Source'!#REF!</definedName>
    <definedName name="Affiliate2" localSheetId="8">'[28]Source'!#REF!</definedName>
    <definedName name="Affiliate2" localSheetId="6">'[28]Source'!#REF!</definedName>
    <definedName name="Affiliate2" localSheetId="10">'[28]Source'!#REF!</definedName>
    <definedName name="Affiliate2" localSheetId="13">'[28]Source'!#REF!</definedName>
    <definedName name="Affiliate2" localSheetId="11">'[28]Source'!#REF!</definedName>
    <definedName name="Affiliate2">'[28]Source'!#REF!</definedName>
    <definedName name="AffiliateDescr" localSheetId="7">'[28]Source'!#REF!</definedName>
    <definedName name="AffiliateDescr" localSheetId="14">'[28]Source'!#REF!</definedName>
    <definedName name="AffiliateDescr" localSheetId="16">'[28]Source'!#REF!</definedName>
    <definedName name="AffiliateDescr" localSheetId="4">'[28]Source'!#REF!</definedName>
    <definedName name="AffiliateDescr" localSheetId="9">'[28]Source'!#REF!</definedName>
    <definedName name="AffiliateDescr" localSheetId="12">'[28]Source'!#REF!</definedName>
    <definedName name="AffiliateDescr" localSheetId="8">'[28]Source'!#REF!</definedName>
    <definedName name="AffiliateDescr" localSheetId="6">'[28]Source'!#REF!</definedName>
    <definedName name="AffiliateDescr" localSheetId="10">'[28]Source'!#REF!</definedName>
    <definedName name="AffiliateDescr" localSheetId="13">'[28]Source'!#REF!</definedName>
    <definedName name="AffiliateDescr" localSheetId="11">'[28]Source'!#REF!</definedName>
    <definedName name="AffiliateDescr">'[28]Source'!#REF!</definedName>
    <definedName name="ALERT2">#REF!</definedName>
    <definedName name="alloc">#REF!</definedName>
    <definedName name="ANNU1998">#REF!</definedName>
    <definedName name="ANNU1999">#REF!</definedName>
    <definedName name="Annual_Sales_KU" localSheetId="7">'[11]LGE Sales'!#REF!</definedName>
    <definedName name="Annual_Sales_KU" localSheetId="14">'[11]LGE Sales'!#REF!</definedName>
    <definedName name="Annual_Sales_KU" localSheetId="16">'[11]LGE Sales'!#REF!</definedName>
    <definedName name="Annual_Sales_KU" localSheetId="15">'[11]LGE Sales'!#REF!</definedName>
    <definedName name="Annual_Sales_KU" localSheetId="4">'[11]LGE Sales'!#REF!</definedName>
    <definedName name="Annual_Sales_KU" localSheetId="3">'[11]LGE Sales'!#REF!</definedName>
    <definedName name="Annual_Sales_KU" localSheetId="9">'[11]LGE Sales'!#REF!</definedName>
    <definedName name="Annual_Sales_KU" localSheetId="0">'[11]LGE Sales'!#REF!</definedName>
    <definedName name="Annual_Sales_KU" localSheetId="12">'[11]LGE Sales'!#REF!</definedName>
    <definedName name="Annual_Sales_KU" localSheetId="8">'[11]LGE Sales'!#REF!</definedName>
    <definedName name="Annual_Sales_KU" localSheetId="6">'[11]LGE Sales'!#REF!</definedName>
    <definedName name="Annual_Sales_KU" localSheetId="10">'[11]LGE Sales'!#REF!</definedName>
    <definedName name="Annual_Sales_KU" localSheetId="13">'[11]LGE Sales'!#REF!</definedName>
    <definedName name="Annual_Sales_KU" localSheetId="11">'[11]LGE Sales'!#REF!</definedName>
    <definedName name="Annual_Sales_KU">'[11]LGE Sales'!#REF!</definedName>
    <definedName name="AnnualRate" localSheetId="7">'[29]Act&amp;Proj Interest'!#REF!</definedName>
    <definedName name="AnnualRate" localSheetId="14">'[29]Act&amp;Proj Interest'!#REF!</definedName>
    <definedName name="AnnualRate" localSheetId="16">'[29]Act&amp;Proj Interest'!#REF!</definedName>
    <definedName name="AnnualRate" localSheetId="4">'[29]Act&amp;Proj Interest'!#REF!</definedName>
    <definedName name="AnnualRate" localSheetId="9">'[29]Act&amp;Proj Interest'!#REF!</definedName>
    <definedName name="AnnualRate" localSheetId="12">'[29]Act&amp;Proj Interest'!#REF!</definedName>
    <definedName name="AnnualRate" localSheetId="8">'[29]Act&amp;Proj Interest'!#REF!</definedName>
    <definedName name="AnnualRate" localSheetId="6">'[29]Act&amp;Proj Interest'!#REF!</definedName>
    <definedName name="AnnualRate" localSheetId="10">'[29]Act&amp;Proj Interest'!#REF!</definedName>
    <definedName name="AnnualRate" localSheetId="13">'[29]Act&amp;Proj Interest'!#REF!</definedName>
    <definedName name="AnnualRate" localSheetId="11">'[29]Act&amp;Proj Interest'!#REF!</definedName>
    <definedName name="AnnualRate">'[29]Act&amp;Proj Interest'!#REF!</definedName>
    <definedName name="APR98">#REF!</definedName>
    <definedName name="ASD">'[31]O &amp; M'!$T$5</definedName>
    <definedName name="asd2">'[32]O &amp; M'!$T$5</definedName>
    <definedName name="assets">#REF!</definedName>
    <definedName name="AUG98">#REF!</definedName>
    <definedName name="AUTO" localSheetId="7">#REF!</definedName>
    <definedName name="AUTO" localSheetId="14">#REF!</definedName>
    <definedName name="AUTO" localSheetId="16">#REF!</definedName>
    <definedName name="AUTO" localSheetId="15">#REF!</definedName>
    <definedName name="AUTO" localSheetId="4">#REF!</definedName>
    <definedName name="AUTO" localSheetId="3">#REF!</definedName>
    <definedName name="AUTO" localSheetId="9">#REF!</definedName>
    <definedName name="AUTO" localSheetId="0">#REF!</definedName>
    <definedName name="AUTO" localSheetId="12">#REF!</definedName>
    <definedName name="AUTO" localSheetId="8">#REF!</definedName>
    <definedName name="AUTO" localSheetId="6">#REF!</definedName>
    <definedName name="AUTO" localSheetId="10">#REF!</definedName>
    <definedName name="AUTO" localSheetId="13">#REF!</definedName>
    <definedName name="AUTO" localSheetId="11">#REF!</definedName>
    <definedName name="AUTO">#REF!</definedName>
    <definedName name="B">#REF!</definedName>
    <definedName name="BASE_RATE_ADJ">#REF!</definedName>
    <definedName name="Billed_Revenues_Dollars">#REF!</definedName>
    <definedName name="Billed_Sales__KWh">#REF!</definedName>
    <definedName name="bsis">'[34]bsis'!$A$1:$E$937</definedName>
    <definedName name="BudCol01">'[10]BudgetDatabase'!$J$5:$J$443</definedName>
    <definedName name="BudCol02">'[10]BudgetDatabase'!$K$5:$K$443</definedName>
    <definedName name="BudCol03">'[10]BudgetDatabase'!$L$5:$L$443</definedName>
    <definedName name="BudCol04">'[10]BudgetDatabase'!$M$5:$M$443</definedName>
    <definedName name="BudCol05">'[10]BudgetDatabase'!$N$5:$N$443</definedName>
    <definedName name="BudCol06">'[10]BudgetDatabase'!$O$5:$O$443</definedName>
    <definedName name="BudCol07">'[10]BudgetDatabase'!$P$5:$P$443</definedName>
    <definedName name="BudCol08">'[10]BudgetDatabase'!$Q$5:$Q$443</definedName>
    <definedName name="BudCol09">'[10]BudgetDatabase'!$R$5:$R$443</definedName>
    <definedName name="BudCol10">'[10]BudgetDatabase'!$S$5:$S$443</definedName>
    <definedName name="BudCol11">'[10]BudgetDatabase'!$T$5:$T$443</definedName>
    <definedName name="BudCol12">'[10]BudgetDatabase'!$U$5:$U$443</definedName>
    <definedName name="BudCol13">'[10]BudgetDatabase'!$V$5:$V$443</definedName>
    <definedName name="BudCol14">'[10]BudgetDatabase'!$W$5:$W$443</definedName>
    <definedName name="BudCol15">'[10]BudgetDatabase'!$X$5:$X$443</definedName>
    <definedName name="BudCol16">'[10]BudgetDatabase'!$Y$5:$Y$443</definedName>
    <definedName name="BudCol17">'[10]BudgetDatabase'!$Z$5:$Z$443</definedName>
    <definedName name="BudCol18">'[10]BudgetDatabase'!$AA$5:$AA$443</definedName>
    <definedName name="BudCol19">'[10]BudgetDatabase'!$AB$5:$AB$443</definedName>
    <definedName name="BudCol20">'[10]BudgetDatabase'!$AC$5:$AC$443</definedName>
    <definedName name="BudCol21">'[10]BudgetDatabase'!$AD$5:$AD$443</definedName>
    <definedName name="BudCol22">'[10]BudgetDatabase'!$AE$5:$AE$443</definedName>
    <definedName name="BudCol23">'[10]BudgetDatabase'!$AF$5:$AF$443</definedName>
    <definedName name="BudCol24">'[10]BudgetDatabase'!$AG$5:$AG$443</definedName>
    <definedName name="BudCol25">'[10]BudgetDatabase'!$AH$5:$AH$443</definedName>
    <definedName name="BudColTmp">'[10]BudgetDatabase'!$AJ$5:$AJ$443</definedName>
    <definedName name="C_">#REF!</definedName>
    <definedName name="chancom" localSheetId="7">'[20]Columbus04'!#REF!</definedName>
    <definedName name="chancom" localSheetId="14">'[20]Columbus04'!#REF!</definedName>
    <definedName name="chancom" localSheetId="16">'[20]Columbus04'!#REF!</definedName>
    <definedName name="chancom" localSheetId="15">'[20]Columbus04'!#REF!</definedName>
    <definedName name="chancom" localSheetId="4">'[20]Columbus04'!#REF!</definedName>
    <definedName name="chancom" localSheetId="3">'[20]Columbus04'!#REF!</definedName>
    <definedName name="chancom" localSheetId="9">'[20]Columbus04'!#REF!</definedName>
    <definedName name="chancom" localSheetId="0">'[20]Columbus04'!#REF!</definedName>
    <definedName name="chancom" localSheetId="12">'[20]Columbus04'!#REF!</definedName>
    <definedName name="chancom" localSheetId="8">'[20]Columbus04'!#REF!</definedName>
    <definedName name="chancom" localSheetId="6">'[20]Columbus04'!#REF!</definedName>
    <definedName name="chancom" localSheetId="10">'[20]Columbus04'!#REF!</definedName>
    <definedName name="chancom" localSheetId="13">'[20]Columbus04'!#REF!</definedName>
    <definedName name="chancom" localSheetId="11">'[20]Columbus04'!#REF!</definedName>
    <definedName name="chancom">'[20]Columbus04'!#REF!</definedName>
    <definedName name="chanpa" localSheetId="7">'[20]Columbus04'!#REF!</definedName>
    <definedName name="chanpa" localSheetId="14">'[20]Columbus04'!#REF!</definedName>
    <definedName name="chanpa" localSheetId="16">'[20]Columbus04'!#REF!</definedName>
    <definedName name="chanpa" localSheetId="15">'[20]Columbus04'!#REF!</definedName>
    <definedName name="chanpa" localSheetId="4">'[20]Columbus04'!#REF!</definedName>
    <definedName name="chanpa" localSheetId="3">'[20]Columbus04'!#REF!</definedName>
    <definedName name="chanpa" localSheetId="9">'[20]Columbus04'!#REF!</definedName>
    <definedName name="chanpa" localSheetId="0">'[20]Columbus04'!#REF!</definedName>
    <definedName name="chanpa" localSheetId="12">'[20]Columbus04'!#REF!</definedName>
    <definedName name="chanpa" localSheetId="8">'[20]Columbus04'!#REF!</definedName>
    <definedName name="chanpa" localSheetId="6">'[20]Columbus04'!#REF!</definedName>
    <definedName name="chanpa" localSheetId="10">'[20]Columbus04'!#REF!</definedName>
    <definedName name="chanpa" localSheetId="13">'[20]Columbus04'!#REF!</definedName>
    <definedName name="chanpa" localSheetId="11">'[20]Columbus04'!#REF!</definedName>
    <definedName name="chanpa">'[20]Columbus04'!#REF!</definedName>
    <definedName name="Choices_Wrapper" localSheetId="2">'Capitalization - COC'!Choices_Wrapper</definedName>
    <definedName name="Choices_Wrapper" localSheetId="0">'KU and LGE Summary Rev Req '!Choices_Wrapper</definedName>
    <definedName name="Choices_Wrapper" localSheetId="1">'KU Summary Rev Req Adjustments'!Choices_Wrapper</definedName>
    <definedName name="Choices_Wrapper">[0]!Choices_Wrapper</definedName>
    <definedName name="CM">#REF!</definedName>
    <definedName name="co_174_table">'[35]1200 download for BSP'!$B$605:$D$653</definedName>
    <definedName name="co_292_table">'[35]1200 download for BSP'!$B$669:$D$702</definedName>
    <definedName name="co_3_table">'[36]1200 download for BSP'!$B$8:$D$324</definedName>
    <definedName name="co_4_table">'[35]1200 download for BSP'!$B$311:$D$452</definedName>
    <definedName name="co_42_table">'[36]1200 download for BSP'!$B$340:$D$350</definedName>
    <definedName name="co_53_table">'[36]1200 download for BSP'!$B$366:$D$373</definedName>
    <definedName name="co_54_table">'[36]1200 download for BSP'!$B$389:$D$396</definedName>
    <definedName name="co_9003_table">'[36]1200 download for BSP'!$B$412:$D$435</definedName>
    <definedName name="Coal_Annual_KU" localSheetId="7">'[11]LGE Coal'!#REF!</definedName>
    <definedName name="Coal_Annual_KU" localSheetId="14">'[11]LGE Coal'!#REF!</definedName>
    <definedName name="Coal_Annual_KU" localSheetId="16">'[11]LGE Coal'!#REF!</definedName>
    <definedName name="Coal_Annual_KU" localSheetId="15">'[11]LGE Coal'!#REF!</definedName>
    <definedName name="Coal_Annual_KU" localSheetId="4">'[11]LGE Coal'!#REF!</definedName>
    <definedName name="Coal_Annual_KU" localSheetId="3">'[11]LGE Coal'!#REF!</definedName>
    <definedName name="Coal_Annual_KU" localSheetId="9">'[11]LGE Coal'!#REF!</definedName>
    <definedName name="Coal_Annual_KU" localSheetId="0">'[11]LGE Coal'!#REF!</definedName>
    <definedName name="Coal_Annual_KU" localSheetId="12">'[11]LGE Coal'!#REF!</definedName>
    <definedName name="Coal_Annual_KU" localSheetId="8">'[11]LGE Coal'!#REF!</definedName>
    <definedName name="Coal_Annual_KU" localSheetId="6">'[11]LGE Coal'!#REF!</definedName>
    <definedName name="Coal_Annual_KU" localSheetId="10">'[11]LGE Coal'!#REF!</definedName>
    <definedName name="Coal_Annual_KU" localSheetId="13">'[11]LGE Coal'!#REF!</definedName>
    <definedName name="Coal_Annual_KU" localSheetId="11">'[11]LGE Coal'!#REF!</definedName>
    <definedName name="Coal_Annual_KU">'[11]LGE Coal'!#REF!</definedName>
    <definedName name="coal_hide_ku_01" localSheetId="7">'[11]LGE Coal'!#REF!</definedName>
    <definedName name="coal_hide_ku_01" localSheetId="14">'[11]LGE Coal'!#REF!</definedName>
    <definedName name="coal_hide_ku_01" localSheetId="16">'[11]LGE Coal'!#REF!</definedName>
    <definedName name="coal_hide_ku_01" localSheetId="15">'[11]LGE Coal'!#REF!</definedName>
    <definedName name="coal_hide_ku_01" localSheetId="4">'[11]LGE Coal'!#REF!</definedName>
    <definedName name="coal_hide_ku_01" localSheetId="3">'[11]LGE Coal'!#REF!</definedName>
    <definedName name="coal_hide_ku_01" localSheetId="9">'[11]LGE Coal'!#REF!</definedName>
    <definedName name="coal_hide_ku_01" localSheetId="0">'[11]LGE Coal'!#REF!</definedName>
    <definedName name="coal_hide_ku_01" localSheetId="12">'[11]LGE Coal'!#REF!</definedName>
    <definedName name="coal_hide_ku_01" localSheetId="8">'[11]LGE Coal'!#REF!</definedName>
    <definedName name="coal_hide_ku_01" localSheetId="6">'[11]LGE Coal'!#REF!</definedName>
    <definedName name="coal_hide_ku_01" localSheetId="10">'[11]LGE Coal'!#REF!</definedName>
    <definedName name="coal_hide_ku_01" localSheetId="13">'[11]LGE Coal'!#REF!</definedName>
    <definedName name="coal_hide_ku_01" localSheetId="11">'[11]LGE Coal'!#REF!</definedName>
    <definedName name="coal_hide_ku_01">'[11]LGE Coal'!#REF!</definedName>
    <definedName name="coal_hide_lge_01" localSheetId="7">'[11]LGE Coal'!#REF!</definedName>
    <definedName name="coal_hide_lge_01" localSheetId="14">'[11]LGE Coal'!#REF!</definedName>
    <definedName name="coal_hide_lge_01" localSheetId="16">'[11]LGE Coal'!#REF!</definedName>
    <definedName name="coal_hide_lge_01" localSheetId="15">'[11]LGE Coal'!#REF!</definedName>
    <definedName name="coal_hide_lge_01" localSheetId="4">'[11]LGE Coal'!#REF!</definedName>
    <definedName name="coal_hide_lge_01" localSheetId="3">'[11]LGE Coal'!#REF!</definedName>
    <definedName name="coal_hide_lge_01" localSheetId="9">'[11]LGE Coal'!#REF!</definedName>
    <definedName name="coal_hide_lge_01" localSheetId="0">'[11]LGE Coal'!#REF!</definedName>
    <definedName name="coal_hide_lge_01" localSheetId="12">'[11]LGE Coal'!#REF!</definedName>
    <definedName name="coal_hide_lge_01" localSheetId="8">'[11]LGE Coal'!#REF!</definedName>
    <definedName name="coal_hide_lge_01" localSheetId="6">'[11]LGE Coal'!#REF!</definedName>
    <definedName name="coal_hide_lge_01" localSheetId="10">'[11]LGE Coal'!#REF!</definedName>
    <definedName name="coal_hide_lge_01" localSheetId="13">'[11]LGE Coal'!#REF!</definedName>
    <definedName name="coal_hide_lge_01" localSheetId="11">'[11]LGE Coal'!#REF!</definedName>
    <definedName name="coal_hide_lge_01">'[11]LGE Coal'!#REF!</definedName>
    <definedName name="coal_ku_01" localSheetId="7">'[11]LGE Coal'!#REF!</definedName>
    <definedName name="coal_ku_01" localSheetId="14">'[11]LGE Coal'!#REF!</definedName>
    <definedName name="coal_ku_01" localSheetId="16">'[11]LGE Coal'!#REF!</definedName>
    <definedName name="coal_ku_01" localSheetId="15">'[11]LGE Coal'!#REF!</definedName>
    <definedName name="coal_ku_01" localSheetId="4">'[11]LGE Coal'!#REF!</definedName>
    <definedName name="coal_ku_01" localSheetId="3">'[11]LGE Coal'!#REF!</definedName>
    <definedName name="coal_ku_01" localSheetId="9">'[11]LGE Coal'!#REF!</definedName>
    <definedName name="coal_ku_01" localSheetId="0">'[11]LGE Coal'!#REF!</definedName>
    <definedName name="coal_ku_01" localSheetId="12">'[11]LGE Coal'!#REF!</definedName>
    <definedName name="coal_ku_01" localSheetId="8">'[11]LGE Coal'!#REF!</definedName>
    <definedName name="coal_ku_01" localSheetId="6">'[11]LGE Coal'!#REF!</definedName>
    <definedName name="coal_ku_01" localSheetId="10">'[11]LGE Coal'!#REF!</definedName>
    <definedName name="coal_ku_01" localSheetId="13">'[11]LGE Coal'!#REF!</definedName>
    <definedName name="coal_ku_01" localSheetId="11">'[11]LGE Coal'!#REF!</definedName>
    <definedName name="coal_ku_01">'[11]LGE Coal'!#REF!</definedName>
    <definedName name="ColumnAttributes1">#REF!</definedName>
    <definedName name="ColumnHeadings1">#REF!</definedName>
    <definedName name="Comp" localSheetId="2">'Capitalization - COC'!Comp</definedName>
    <definedName name="Comp" localSheetId="0">'KU and LGE Summary Rev Req '!Comp</definedName>
    <definedName name="Comp" localSheetId="1">'KU Summary Rev Req Adjustments'!Comp</definedName>
    <definedName name="Comp">[0]!Comp</definedName>
    <definedName name="Completed">'[37]FIT Paid - Combined'!$AO$5</definedName>
    <definedName name="completed2">'[38]FIT Paid - Combined'!$AO$5</definedName>
    <definedName name="ConsEarnings">#REF!</definedName>
    <definedName name="CONSOLIDATED">#REF!</definedName>
    <definedName name="contact_table">'[36]0003 Details'!$A$8:$L$324</definedName>
    <definedName name="contact_table2">'[36]0003 Details'!$A$8:$N$324</definedName>
    <definedName name="COPY">#REF!</definedName>
    <definedName name="CORPORATE">#REF!</definedName>
    <definedName name="COST_SUMMARY">#REF!</definedName>
    <definedName name="COSTPG1">#REF!</definedName>
    <definedName name="COSTPG2">#REF!</definedName>
    <definedName name="counter">#REF!</definedName>
    <definedName name="COVER">#REF!</definedName>
    <definedName name="Credit" localSheetId="17">'[40]JOURNAL'!#REF!</definedName>
    <definedName name="Credit" localSheetId="16">'[40]JOURNAL'!#REF!</definedName>
    <definedName name="CREDIT">#REF!</definedName>
    <definedName name="CurReptgMo">'[10]Input'!$K$19</definedName>
    <definedName name="CurReptgYr">'[10]Input'!$K$21</definedName>
    <definedName name="CYCLE">#REF!</definedName>
    <definedName name="D">#REF!</definedName>
    <definedName name="DAT1" localSheetId="7">#REF!</definedName>
    <definedName name="DAT1" localSheetId="14">#REF!</definedName>
    <definedName name="DAT1" localSheetId="16">#REF!</definedName>
    <definedName name="DAT1" localSheetId="4">#REF!</definedName>
    <definedName name="DAT1" localSheetId="9">#REF!</definedName>
    <definedName name="DAT1" localSheetId="12">#REF!</definedName>
    <definedName name="DAT1" localSheetId="8">#REF!</definedName>
    <definedName name="DAT1" localSheetId="6">#REF!</definedName>
    <definedName name="DAT1" localSheetId="10">#REF!</definedName>
    <definedName name="DAT1" localSheetId="13">#REF!</definedName>
    <definedName name="DAT1" localSheetId="11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 localSheetId="7">#REF!</definedName>
    <definedName name="DAT6" localSheetId="14">#REF!</definedName>
    <definedName name="DAT6" localSheetId="16">#REF!</definedName>
    <definedName name="DAT6" localSheetId="4">#REF!</definedName>
    <definedName name="DAT6" localSheetId="9">#REF!</definedName>
    <definedName name="DAT6" localSheetId="12">#REF!</definedName>
    <definedName name="DAT6" localSheetId="8">#REF!</definedName>
    <definedName name="DAT6" localSheetId="6">#REF!</definedName>
    <definedName name="DAT6" localSheetId="10">#REF!</definedName>
    <definedName name="DAT6" localSheetId="13">#REF!</definedName>
    <definedName name="DAT6" localSheetId="11">#REF!</definedName>
    <definedName name="DAT6">#REF!</definedName>
    <definedName name="DAT7" localSheetId="7">#REF!</definedName>
    <definedName name="DAT7" localSheetId="14">#REF!</definedName>
    <definedName name="DAT7" localSheetId="16">#REF!</definedName>
    <definedName name="DAT7" localSheetId="4">#REF!</definedName>
    <definedName name="DAT7" localSheetId="9">#REF!</definedName>
    <definedName name="DAT7" localSheetId="12">#REF!</definedName>
    <definedName name="DAT7" localSheetId="8">#REF!</definedName>
    <definedName name="DAT7" localSheetId="6">#REF!</definedName>
    <definedName name="DAT7" localSheetId="10">#REF!</definedName>
    <definedName name="DAT7" localSheetId="13">#REF!</definedName>
    <definedName name="DAT7" localSheetId="11">#REF!</definedName>
    <definedName name="DAT7">#REF!</definedName>
    <definedName name="DAT8">#REF!</definedName>
    <definedName name="DAT9">#REF!</definedName>
    <definedName name="data">#REF!</definedName>
    <definedName name="data1" localSheetId="7">'[16]1'!#REF!</definedName>
    <definedName name="data1" localSheetId="14">'[16]1'!#REF!</definedName>
    <definedName name="data1" localSheetId="16">'[16]1'!#REF!</definedName>
    <definedName name="data1" localSheetId="15">'[16]1'!#REF!</definedName>
    <definedName name="data1" localSheetId="4">'[16]1'!#REF!</definedName>
    <definedName name="data1" localSheetId="3">'[16]1'!#REF!</definedName>
    <definedName name="data1" localSheetId="9">'[16]1'!#REF!</definedName>
    <definedName name="data1" localSheetId="0">'[16]1'!#REF!</definedName>
    <definedName name="data1" localSheetId="12">'[16]1'!#REF!</definedName>
    <definedName name="data1" localSheetId="8">'[16]1'!#REF!</definedName>
    <definedName name="data1" localSheetId="6">'[16]1'!#REF!</definedName>
    <definedName name="data1" localSheetId="10">'[16]1'!#REF!</definedName>
    <definedName name="data1" localSheetId="13">'[16]1'!#REF!</definedName>
    <definedName name="data1" localSheetId="11">'[16]1'!#REF!</definedName>
    <definedName name="data1">'[16]1'!#REF!</definedName>
    <definedName name="DateTimeNow">'[10]Input'!$AE$12</definedName>
    <definedName name="Debit" localSheetId="17">'[40]JOURNAL'!#REF!</definedName>
    <definedName name="Debit" localSheetId="16">'[40]JOURNAL'!#REF!</definedName>
    <definedName name="DEBIT">#REF!</definedName>
    <definedName name="DEC97">#REF!</definedName>
    <definedName name="depexp" localSheetId="7">'[30]B-1.4 (Post Test Year Adj)'!#REF!</definedName>
    <definedName name="depexp" localSheetId="14">'[30]B-1.4 (Post Test Year Adj)'!#REF!</definedName>
    <definedName name="depexp" localSheetId="16">'[30]B-1.4 (Post Test Year Adj)'!#REF!</definedName>
    <definedName name="depexp" localSheetId="4">'[30]B-1.4 (Post Test Year Adj)'!#REF!</definedName>
    <definedName name="depexp" localSheetId="9">'[30]B-1.4 (Post Test Year Adj)'!#REF!</definedName>
    <definedName name="depexp" localSheetId="12">'[30]B-1.4 (Post Test Year Adj)'!#REF!</definedName>
    <definedName name="depexp" localSheetId="8">'[30]B-1.4 (Post Test Year Adj)'!#REF!</definedName>
    <definedName name="depexp" localSheetId="6">'[30]B-1.4 (Post Test Year Adj)'!#REF!</definedName>
    <definedName name="depexp" localSheetId="10">'[30]B-1.4 (Post Test Year Adj)'!#REF!</definedName>
    <definedName name="depexp" localSheetId="13">'[30]B-1.4 (Post Test Year Adj)'!#REF!</definedName>
    <definedName name="depexp" localSheetId="11">'[30]B-1.4 (Post Test Year Adj)'!#REF!</definedName>
    <definedName name="depexp">'[30]B-1.4 (Post Test Year Adj)'!#REF!</definedName>
    <definedName name="DeptDescr" localSheetId="7">'[28]Source'!#REF!</definedName>
    <definedName name="DeptDescr" localSheetId="14">'[28]Source'!#REF!</definedName>
    <definedName name="DeptDescr" localSheetId="16">'[28]Source'!#REF!</definedName>
    <definedName name="DeptDescr" localSheetId="4">'[28]Source'!#REF!</definedName>
    <definedName name="DeptDescr" localSheetId="9">'[28]Source'!#REF!</definedName>
    <definedName name="DeptDescr" localSheetId="12">'[28]Source'!#REF!</definedName>
    <definedName name="DeptDescr" localSheetId="8">'[28]Source'!#REF!</definedName>
    <definedName name="DeptDescr" localSheetId="6">'[28]Source'!#REF!</definedName>
    <definedName name="DeptDescr" localSheetId="10">'[28]Source'!#REF!</definedName>
    <definedName name="DeptDescr" localSheetId="13">'[28]Source'!#REF!</definedName>
    <definedName name="DeptDescr" localSheetId="11">'[28]Source'!#REF!</definedName>
    <definedName name="DeptDescr">'[28]Source'!#REF!</definedName>
    <definedName name="DeptDescr2" localSheetId="7">'[28]Source'!#REF!</definedName>
    <definedName name="DeptDescr2" localSheetId="14">'[28]Source'!#REF!</definedName>
    <definedName name="DeptDescr2" localSheetId="16">'[28]Source'!#REF!</definedName>
    <definedName name="DeptDescr2" localSheetId="4">'[28]Source'!#REF!</definedName>
    <definedName name="DeptDescr2" localSheetId="9">'[28]Source'!#REF!</definedName>
    <definedName name="DeptDescr2" localSheetId="12">'[28]Source'!#REF!</definedName>
    <definedName name="DeptDescr2" localSheetId="8">'[28]Source'!#REF!</definedName>
    <definedName name="DeptDescr2" localSheetId="6">'[28]Source'!#REF!</definedName>
    <definedName name="DeptDescr2" localSheetId="10">'[28]Source'!#REF!</definedName>
    <definedName name="DeptDescr2" localSheetId="13">'[28]Source'!#REF!</definedName>
    <definedName name="DeptDescr2" localSheetId="11">'[28]Source'!#REF!</definedName>
    <definedName name="DeptDescr2">'[28]Source'!#REF!</definedName>
    <definedName name="DeptID" localSheetId="7">'[28]Source'!#REF!</definedName>
    <definedName name="DeptID" localSheetId="14">'[28]Source'!#REF!</definedName>
    <definedName name="DeptID" localSheetId="16">'[28]Source'!#REF!</definedName>
    <definedName name="DeptID" localSheetId="4">'[28]Source'!#REF!</definedName>
    <definedName name="DeptID" localSheetId="9">'[28]Source'!#REF!</definedName>
    <definedName name="DeptID" localSheetId="12">'[28]Source'!#REF!</definedName>
    <definedName name="DeptID" localSheetId="8">'[28]Source'!#REF!</definedName>
    <definedName name="DeptID" localSheetId="6">'[28]Source'!#REF!</definedName>
    <definedName name="DeptID" localSheetId="10">'[28]Source'!#REF!</definedName>
    <definedName name="DeptID" localSheetId="13">'[28]Source'!#REF!</definedName>
    <definedName name="DeptID" localSheetId="11">'[28]Source'!#REF!</definedName>
    <definedName name="DeptID">'[28]Source'!#REF!</definedName>
    <definedName name="DeptID2" localSheetId="7">'[28]Source'!#REF!</definedName>
    <definedName name="DeptID2" localSheetId="14">'[28]Source'!#REF!</definedName>
    <definedName name="DeptID2" localSheetId="16">'[28]Source'!#REF!</definedName>
    <definedName name="DeptID2" localSheetId="4">'[28]Source'!#REF!</definedName>
    <definedName name="DeptID2" localSheetId="9">'[28]Source'!#REF!</definedName>
    <definedName name="DeptID2" localSheetId="12">'[28]Source'!#REF!</definedName>
    <definedName name="DeptID2" localSheetId="8">'[28]Source'!#REF!</definedName>
    <definedName name="DeptID2" localSheetId="6">'[28]Source'!#REF!</definedName>
    <definedName name="DeptID2" localSheetId="10">'[28]Source'!#REF!</definedName>
    <definedName name="DeptID2" localSheetId="13">'[28]Source'!#REF!</definedName>
    <definedName name="DeptID2" localSheetId="11">'[28]Source'!#REF!</definedName>
    <definedName name="DeptID2">'[28]Source'!#REF!</definedName>
    <definedName name="Detail">#REF!</definedName>
    <definedName name="DISALLOWANCE">#REF!</definedName>
    <definedName name="DOCKET_18057">#REF!</definedName>
    <definedName name="EC" localSheetId="7">'[28]Source'!#REF!</definedName>
    <definedName name="EC" localSheetId="14">'[28]Source'!#REF!</definedName>
    <definedName name="EC" localSheetId="16">'[28]Source'!#REF!</definedName>
    <definedName name="EC" localSheetId="4">'[28]Source'!#REF!</definedName>
    <definedName name="EC" localSheetId="9">'[28]Source'!#REF!</definedName>
    <definedName name="EC" localSheetId="12">'[28]Source'!#REF!</definedName>
    <definedName name="EC" localSheetId="8">'[28]Source'!#REF!</definedName>
    <definedName name="EC" localSheetId="6">'[28]Source'!#REF!</definedName>
    <definedName name="EC" localSheetId="10">'[28]Source'!#REF!</definedName>
    <definedName name="EC" localSheetId="13">'[28]Source'!#REF!</definedName>
    <definedName name="EC" localSheetId="11">'[28]Source'!#REF!</definedName>
    <definedName name="EC">'[28]Source'!#REF!</definedName>
    <definedName name="ECDescr" localSheetId="7">'[28]Source'!#REF!</definedName>
    <definedName name="ECDescr" localSheetId="14">'[28]Source'!#REF!</definedName>
    <definedName name="ECDescr" localSheetId="16">'[28]Source'!#REF!</definedName>
    <definedName name="ECDescr" localSheetId="4">'[28]Source'!#REF!</definedName>
    <definedName name="ECDescr" localSheetId="9">'[28]Source'!#REF!</definedName>
    <definedName name="ECDescr" localSheetId="12">'[28]Source'!#REF!</definedName>
    <definedName name="ECDescr" localSheetId="8">'[28]Source'!#REF!</definedName>
    <definedName name="ECDescr" localSheetId="6">'[28]Source'!#REF!</definedName>
    <definedName name="ECDescr" localSheetId="10">'[28]Source'!#REF!</definedName>
    <definedName name="ECDescr" localSheetId="13">'[28]Source'!#REF!</definedName>
    <definedName name="ECDescr" localSheetId="11">'[28]Source'!#REF!</definedName>
    <definedName name="ECDescr">'[28]Source'!#REF!</definedName>
    <definedName name="ECDescr2" localSheetId="7">'[28]Source'!#REF!</definedName>
    <definedName name="ECDescr2" localSheetId="14">'[28]Source'!#REF!</definedName>
    <definedName name="ECDescr2" localSheetId="16">'[28]Source'!#REF!</definedName>
    <definedName name="ECDescr2" localSheetId="4">'[28]Source'!#REF!</definedName>
    <definedName name="ECDescr2" localSheetId="9">'[28]Source'!#REF!</definedName>
    <definedName name="ECDescr2" localSheetId="12">'[28]Source'!#REF!</definedName>
    <definedName name="ECDescr2" localSheetId="8">'[28]Source'!#REF!</definedName>
    <definedName name="ECDescr2" localSheetId="6">'[28]Source'!#REF!</definedName>
    <definedName name="ECDescr2" localSheetId="10">'[28]Source'!#REF!</definedName>
    <definedName name="ECDescr2" localSheetId="13">'[28]Source'!#REF!</definedName>
    <definedName name="ECDescr2" localSheetId="11">'[28]Source'!#REF!</definedName>
    <definedName name="ECDescr2">'[28]Source'!#REF!</definedName>
    <definedName name="ECID" localSheetId="7">'[28]Source'!#REF!</definedName>
    <definedName name="ECID" localSheetId="14">'[28]Source'!#REF!</definedName>
    <definedName name="ECID" localSheetId="16">'[28]Source'!#REF!</definedName>
    <definedName name="ECID" localSheetId="4">'[28]Source'!#REF!</definedName>
    <definedName name="ECID" localSheetId="9">'[28]Source'!#REF!</definedName>
    <definedName name="ECID" localSheetId="12">'[28]Source'!#REF!</definedName>
    <definedName name="ECID" localSheetId="8">'[28]Source'!#REF!</definedName>
    <definedName name="ECID" localSheetId="6">'[28]Source'!#REF!</definedName>
    <definedName name="ECID" localSheetId="10">'[28]Source'!#REF!</definedName>
    <definedName name="ECID" localSheetId="13">'[28]Source'!#REF!</definedName>
    <definedName name="ECID" localSheetId="11">'[28]Source'!#REF!</definedName>
    <definedName name="ECID">'[28]Source'!#REF!</definedName>
    <definedName name="Elapsed">'[37]FIT Paid - Combined'!$AO$4</definedName>
    <definedName name="ELEC_NET_OP_INC" localSheetId="7">#REF!</definedName>
    <definedName name="ELEC_NET_OP_INC" localSheetId="14">#REF!</definedName>
    <definedName name="ELEC_NET_OP_INC" localSheetId="16">#REF!</definedName>
    <definedName name="ELEC_NET_OP_INC" localSheetId="15">#REF!</definedName>
    <definedName name="ELEC_NET_OP_INC" localSheetId="4">#REF!</definedName>
    <definedName name="ELEC_NET_OP_INC" localSheetId="3">#REF!</definedName>
    <definedName name="ELEC_NET_OP_INC" localSheetId="9">#REF!</definedName>
    <definedName name="ELEC_NET_OP_INC" localSheetId="0">#REF!</definedName>
    <definedName name="ELEC_NET_OP_INC" localSheetId="12">#REF!</definedName>
    <definedName name="ELEC_NET_OP_INC" localSheetId="8">#REF!</definedName>
    <definedName name="ELEC_NET_OP_INC" localSheetId="6">#REF!</definedName>
    <definedName name="ELEC_NET_OP_INC" localSheetId="10">#REF!</definedName>
    <definedName name="ELEC_NET_OP_INC" localSheetId="13">#REF!</definedName>
    <definedName name="ELEC_NET_OP_INC" localSheetId="11">#REF!</definedName>
    <definedName name="ELEC_NET_OP_INC">#REF!</definedName>
    <definedName name="ELIMS">#REF!</definedName>
    <definedName name="entry">'[40]JOURNAL'!$B$9:$R$353,'[40]JOURNAL'!$I$3,'[40]JOURNAL'!$G$3,'[40]JOURNAL'!$E$3,'[40]JOURNAL'!$B$7,'[40]JOURNAL'!$B$3</definedName>
    <definedName name="EntryFields">'[40]JOURNAL'!$B$9:$R$353,'[40]JOURNAL'!$I$3,'[40]JOURNAL'!$G$3,'[40]JOURNAL'!$E$3,'[40]JOURNAL'!$B$7,'[40]JOURNAL'!$B$3</definedName>
    <definedName name="EXHIB1A" localSheetId="7">'[8]#REF'!#REF!</definedName>
    <definedName name="EXHIB1A" localSheetId="14">'[8]#REF'!#REF!</definedName>
    <definedName name="EXHIB1A" localSheetId="16">'[8]#REF'!#REF!</definedName>
    <definedName name="EXHIB1A" localSheetId="15">'[8]#REF'!#REF!</definedName>
    <definedName name="EXHIB1A" localSheetId="4">'[8]#REF'!#REF!</definedName>
    <definedName name="EXHIB1A" localSheetId="3">'[8]#REF'!#REF!</definedName>
    <definedName name="EXHIB1A" localSheetId="9">'[8]#REF'!#REF!</definedName>
    <definedName name="EXHIB1A" localSheetId="0">'[8]#REF'!#REF!</definedName>
    <definedName name="EXHIB1A" localSheetId="12">'[8]#REF'!#REF!</definedName>
    <definedName name="EXHIB1A" localSheetId="8">'[8]#REF'!#REF!</definedName>
    <definedName name="EXHIB1A" localSheetId="6">'[8]#REF'!#REF!</definedName>
    <definedName name="EXHIB1A" localSheetId="10">'[8]#REF'!#REF!</definedName>
    <definedName name="EXHIB1A" localSheetId="13">'[8]#REF'!#REF!</definedName>
    <definedName name="EXHIB1A" localSheetId="11">'[8]#REF'!#REF!</definedName>
    <definedName name="EXHIB1A">'[8]#REF'!#REF!</definedName>
    <definedName name="EXHIB1B">#REF!</definedName>
    <definedName name="EXHIB1C" localSheetId="7">#REF!</definedName>
    <definedName name="EXHIB1C" localSheetId="14">#REF!</definedName>
    <definedName name="EXHIB1C" localSheetId="16">#REF!</definedName>
    <definedName name="EXHIB1C" localSheetId="15">#REF!</definedName>
    <definedName name="EXHIB1C" localSheetId="4">#REF!</definedName>
    <definedName name="EXHIB1C" localSheetId="3">#REF!</definedName>
    <definedName name="EXHIB1C" localSheetId="9">#REF!</definedName>
    <definedName name="EXHIB1C" localSheetId="0">#REF!</definedName>
    <definedName name="EXHIB1C" localSheetId="12">#REF!</definedName>
    <definedName name="EXHIB1C" localSheetId="8">#REF!</definedName>
    <definedName name="EXHIB1C" localSheetId="6">#REF!</definedName>
    <definedName name="EXHIB1C" localSheetId="10">#REF!</definedName>
    <definedName name="EXHIB1C" localSheetId="13">#REF!</definedName>
    <definedName name="EXHIB1C" localSheetId="11">#REF!</definedName>
    <definedName name="EXHIB1C">#REF!</definedName>
    <definedName name="EXHIB2B" localSheetId="7">'[3]Ex 2'!#REF!</definedName>
    <definedName name="EXHIB2B" localSheetId="14">'[3]Ex 2'!#REF!</definedName>
    <definedName name="EXHIB2B" localSheetId="16">'[3]Ex 2'!#REF!</definedName>
    <definedName name="EXHIB2B" localSheetId="15">'[3]Ex 2'!#REF!</definedName>
    <definedName name="EXHIB2B" localSheetId="4">'[3]Ex 2'!#REF!</definedName>
    <definedName name="EXHIB2B" localSheetId="3">'[3]Ex 2'!#REF!</definedName>
    <definedName name="EXHIB2B" localSheetId="9">'[3]Ex 2'!#REF!</definedName>
    <definedName name="EXHIB2B" localSheetId="0">'[3]Ex 2'!#REF!</definedName>
    <definedName name="EXHIB2B" localSheetId="12">'[3]Ex 2'!#REF!</definedName>
    <definedName name="EXHIB2B" localSheetId="8">'[3]Ex 2'!#REF!</definedName>
    <definedName name="EXHIB2B" localSheetId="6">'[3]Ex 2'!#REF!</definedName>
    <definedName name="EXHIB2B" localSheetId="10">'[3]Ex 2'!#REF!</definedName>
    <definedName name="EXHIB2B" localSheetId="13">'[3]Ex 2'!#REF!</definedName>
    <definedName name="EXHIB2B" localSheetId="11">'[3]Ex 2'!#REF!</definedName>
    <definedName name="EXHIB2B">'[3]Ex 2'!#REF!</definedName>
    <definedName name="EXHIB3">#REF!</definedName>
    <definedName name="EXHIB6" localSheetId="7">'[3]not used Ex 4'!#REF!</definedName>
    <definedName name="EXHIB6" localSheetId="14">'[3]not used Ex 4'!#REF!</definedName>
    <definedName name="EXHIB6" localSheetId="16">'[3]not used Ex 4'!#REF!</definedName>
    <definedName name="EXHIB6" localSheetId="15">'[3]not used Ex 4'!#REF!</definedName>
    <definedName name="EXHIB6" localSheetId="4">'[3]not used Ex 4'!#REF!</definedName>
    <definedName name="EXHIB6" localSheetId="3">'[3]not used Ex 4'!#REF!</definedName>
    <definedName name="EXHIB6" localSheetId="9">'[3]not used Ex 4'!#REF!</definedName>
    <definedName name="EXHIB6" localSheetId="0">'[3]not used Ex 4'!#REF!</definedName>
    <definedName name="EXHIB6" localSheetId="12">'[3]not used Ex 4'!#REF!</definedName>
    <definedName name="EXHIB6" localSheetId="8">'[3]not used Ex 4'!#REF!</definedName>
    <definedName name="EXHIB6" localSheetId="6">'[3]not used Ex 4'!#REF!</definedName>
    <definedName name="EXHIB6" localSheetId="10">'[3]not used Ex 4'!#REF!</definedName>
    <definedName name="EXHIB6" localSheetId="13">'[3]not used Ex 4'!#REF!</definedName>
    <definedName name="EXHIB6" localSheetId="11">'[3]not used Ex 4'!#REF!</definedName>
    <definedName name="EXHIB6">'[3]not used Ex 4'!#REF!</definedName>
    <definedName name="F">#REF!</definedName>
    <definedName name="Fac_2000" localSheetId="7">'[11]LGE Base Fuel &amp; FAC'!#REF!</definedName>
    <definedName name="Fac_2000" localSheetId="14">'[11]LGE Base Fuel &amp; FAC'!#REF!</definedName>
    <definedName name="Fac_2000" localSheetId="16">'[11]LGE Base Fuel &amp; FAC'!#REF!</definedName>
    <definedName name="Fac_2000" localSheetId="15">'[11]LGE Base Fuel &amp; FAC'!#REF!</definedName>
    <definedName name="Fac_2000" localSheetId="4">'[11]LGE Base Fuel &amp; FAC'!#REF!</definedName>
    <definedName name="Fac_2000" localSheetId="3">'[11]LGE Base Fuel &amp; FAC'!#REF!</definedName>
    <definedName name="Fac_2000" localSheetId="9">'[11]LGE Base Fuel &amp; FAC'!#REF!</definedName>
    <definedName name="Fac_2000" localSheetId="0">'[11]LGE Base Fuel &amp; FAC'!#REF!</definedName>
    <definedName name="Fac_2000" localSheetId="12">'[11]LGE Base Fuel &amp; FAC'!#REF!</definedName>
    <definedName name="Fac_2000" localSheetId="8">'[11]LGE Base Fuel &amp; FAC'!#REF!</definedName>
    <definedName name="Fac_2000" localSheetId="6">'[11]LGE Base Fuel &amp; FAC'!#REF!</definedName>
    <definedName name="Fac_2000" localSheetId="10">'[11]LGE Base Fuel &amp; FAC'!#REF!</definedName>
    <definedName name="Fac_2000" localSheetId="13">'[11]LGE Base Fuel &amp; FAC'!#REF!</definedName>
    <definedName name="Fac_2000" localSheetId="11">'[11]LGE Base Fuel &amp; FAC'!#REF!</definedName>
    <definedName name="Fac_2000">'[11]LGE Base Fuel &amp; FAC'!#REF!</definedName>
    <definedName name="fac_annual_ku" localSheetId="7">'[11]LGE Base Fuel &amp; FAC'!#REF!</definedName>
    <definedName name="fac_annual_ku" localSheetId="14">'[11]LGE Base Fuel &amp; FAC'!#REF!</definedName>
    <definedName name="fac_annual_ku" localSheetId="16">'[11]LGE Base Fuel &amp; FAC'!#REF!</definedName>
    <definedName name="fac_annual_ku" localSheetId="15">'[11]LGE Base Fuel &amp; FAC'!#REF!</definedName>
    <definedName name="fac_annual_ku" localSheetId="4">'[11]LGE Base Fuel &amp; FAC'!#REF!</definedName>
    <definedName name="fac_annual_ku" localSheetId="3">'[11]LGE Base Fuel &amp; FAC'!#REF!</definedName>
    <definedName name="fac_annual_ku" localSheetId="9">'[11]LGE Base Fuel &amp; FAC'!#REF!</definedName>
    <definedName name="fac_annual_ku" localSheetId="0">'[11]LGE Base Fuel &amp; FAC'!#REF!</definedName>
    <definedName name="fac_annual_ku" localSheetId="12">'[11]LGE Base Fuel &amp; FAC'!#REF!</definedName>
    <definedName name="fac_annual_ku" localSheetId="8">'[11]LGE Base Fuel &amp; FAC'!#REF!</definedName>
    <definedName name="fac_annual_ku" localSheetId="6">'[11]LGE Base Fuel &amp; FAC'!#REF!</definedName>
    <definedName name="fac_annual_ku" localSheetId="10">'[11]LGE Base Fuel &amp; FAC'!#REF!</definedName>
    <definedName name="fac_annual_ku" localSheetId="13">'[11]LGE Base Fuel &amp; FAC'!#REF!</definedName>
    <definedName name="fac_annual_ku" localSheetId="11">'[11]LGE Base Fuel &amp; FAC'!#REF!</definedName>
    <definedName name="fac_annual_ku">'[11]LGE Base Fuel &amp; FAC'!#REF!</definedName>
    <definedName name="fac_hide_ku_01" localSheetId="7">'[11]LGE Base Fuel &amp; FAC'!#REF!</definedName>
    <definedName name="fac_hide_ku_01" localSheetId="14">'[11]LGE Base Fuel &amp; FAC'!#REF!</definedName>
    <definedName name="fac_hide_ku_01" localSheetId="16">'[11]LGE Base Fuel &amp; FAC'!#REF!</definedName>
    <definedName name="fac_hide_ku_01" localSheetId="15">'[11]LGE Base Fuel &amp; FAC'!#REF!</definedName>
    <definedName name="fac_hide_ku_01" localSheetId="4">'[11]LGE Base Fuel &amp; FAC'!#REF!</definedName>
    <definedName name="fac_hide_ku_01" localSheetId="3">'[11]LGE Base Fuel &amp; FAC'!#REF!</definedName>
    <definedName name="fac_hide_ku_01" localSheetId="9">'[11]LGE Base Fuel &amp; FAC'!#REF!</definedName>
    <definedName name="fac_hide_ku_01" localSheetId="0">'[11]LGE Base Fuel &amp; FAC'!#REF!</definedName>
    <definedName name="fac_hide_ku_01" localSheetId="12">'[11]LGE Base Fuel &amp; FAC'!#REF!</definedName>
    <definedName name="fac_hide_ku_01" localSheetId="8">'[11]LGE Base Fuel &amp; FAC'!#REF!</definedName>
    <definedName name="fac_hide_ku_01" localSheetId="6">'[11]LGE Base Fuel &amp; FAC'!#REF!</definedName>
    <definedName name="fac_hide_ku_01" localSheetId="10">'[11]LGE Base Fuel &amp; FAC'!#REF!</definedName>
    <definedName name="fac_hide_ku_01" localSheetId="13">'[11]LGE Base Fuel &amp; FAC'!#REF!</definedName>
    <definedName name="fac_hide_ku_01" localSheetId="11">'[11]LGE Base Fuel &amp; FAC'!#REF!</definedName>
    <definedName name="fac_hide_ku_01">'[11]LGE Base Fuel &amp; FAC'!#REF!</definedName>
    <definedName name="fac_hide_lge_01" localSheetId="7">'[11]LGE Base Fuel &amp; FAC'!#REF!</definedName>
    <definedName name="fac_hide_lge_01" localSheetId="14">'[11]LGE Base Fuel &amp; FAC'!#REF!</definedName>
    <definedName name="fac_hide_lge_01" localSheetId="16">'[11]LGE Base Fuel &amp; FAC'!#REF!</definedName>
    <definedName name="fac_hide_lge_01" localSheetId="15">'[11]LGE Base Fuel &amp; FAC'!#REF!</definedName>
    <definedName name="fac_hide_lge_01" localSheetId="4">'[11]LGE Base Fuel &amp; FAC'!#REF!</definedName>
    <definedName name="fac_hide_lge_01" localSheetId="3">'[11]LGE Base Fuel &amp; FAC'!#REF!</definedName>
    <definedName name="fac_hide_lge_01" localSheetId="9">'[11]LGE Base Fuel &amp; FAC'!#REF!</definedName>
    <definedName name="fac_hide_lge_01" localSheetId="0">'[11]LGE Base Fuel &amp; FAC'!#REF!</definedName>
    <definedName name="fac_hide_lge_01" localSheetId="12">'[11]LGE Base Fuel &amp; FAC'!#REF!</definedName>
    <definedName name="fac_hide_lge_01" localSheetId="8">'[11]LGE Base Fuel &amp; FAC'!#REF!</definedName>
    <definedName name="fac_hide_lge_01" localSheetId="6">'[11]LGE Base Fuel &amp; FAC'!#REF!</definedName>
    <definedName name="fac_hide_lge_01" localSheetId="10">'[11]LGE Base Fuel &amp; FAC'!#REF!</definedName>
    <definedName name="fac_hide_lge_01" localSheetId="13">'[11]LGE Base Fuel &amp; FAC'!#REF!</definedName>
    <definedName name="fac_hide_lge_01" localSheetId="11">'[11]LGE Base Fuel &amp; FAC'!#REF!</definedName>
    <definedName name="fac_hide_lge_01">'[11]LGE Base Fuel &amp; FAC'!#REF!</definedName>
    <definedName name="fac_ku_01" localSheetId="7">'[11]LGE Base Fuel &amp; FAC'!#REF!</definedName>
    <definedName name="fac_ku_01" localSheetId="14">'[11]LGE Base Fuel &amp; FAC'!#REF!</definedName>
    <definedName name="fac_ku_01" localSheetId="16">'[11]LGE Base Fuel &amp; FAC'!#REF!</definedName>
    <definedName name="fac_ku_01" localSheetId="15">'[11]LGE Base Fuel &amp; FAC'!#REF!</definedName>
    <definedName name="fac_ku_01" localSheetId="4">'[11]LGE Base Fuel &amp; FAC'!#REF!</definedName>
    <definedName name="fac_ku_01" localSheetId="3">'[11]LGE Base Fuel &amp; FAC'!#REF!</definedName>
    <definedName name="fac_ku_01" localSheetId="9">'[11]LGE Base Fuel &amp; FAC'!#REF!</definedName>
    <definedName name="fac_ku_01" localSheetId="0">'[11]LGE Base Fuel &amp; FAC'!#REF!</definedName>
    <definedName name="fac_ku_01" localSheetId="12">'[11]LGE Base Fuel &amp; FAC'!#REF!</definedName>
    <definedName name="fac_ku_01" localSheetId="8">'[11]LGE Base Fuel &amp; FAC'!#REF!</definedName>
    <definedName name="fac_ku_01" localSheetId="6">'[11]LGE Base Fuel &amp; FAC'!#REF!</definedName>
    <definedName name="fac_ku_01" localSheetId="10">'[11]LGE Base Fuel &amp; FAC'!#REF!</definedName>
    <definedName name="fac_ku_01" localSheetId="13">'[11]LGE Base Fuel &amp; FAC'!#REF!</definedName>
    <definedName name="fac_ku_01" localSheetId="11">'[11]LGE Base Fuel &amp; FAC'!#REF!</definedName>
    <definedName name="fac_ku_01">'[11]LGE Base Fuel &amp; FAC'!#REF!</definedName>
    <definedName name="FACTOR_REFUND">'[33]Not Used'!$A$1:$L$29</definedName>
    <definedName name="FEB_REVISED">#REF!</definedName>
    <definedName name="FEB98">#REF!</definedName>
    <definedName name="February">#REF!</definedName>
    <definedName name="Fedtaxrate" localSheetId="7">'[18]Addtl Wps-8'!#REF!</definedName>
    <definedName name="Fedtaxrate" localSheetId="14">'[18]Addtl Wps-8'!#REF!</definedName>
    <definedName name="Fedtaxrate" localSheetId="16">'[18]Addtl Wps-8'!#REF!</definedName>
    <definedName name="Fedtaxrate" localSheetId="15">'[18]Addtl Wps-8'!#REF!</definedName>
    <definedName name="Fedtaxrate" localSheetId="4">'[18]Addtl Wps-8'!#REF!</definedName>
    <definedName name="Fedtaxrate" localSheetId="3">'[18]Addtl Wps-8'!#REF!</definedName>
    <definedName name="Fedtaxrate" localSheetId="9">'[18]Addtl Wps-8'!#REF!</definedName>
    <definedName name="Fedtaxrate" localSheetId="0">'[18]Addtl Wps-8'!#REF!</definedName>
    <definedName name="Fedtaxrate" localSheetId="12">'[18]Addtl Wps-8'!#REF!</definedName>
    <definedName name="Fedtaxrate" localSheetId="8">'[18]Addtl Wps-8'!#REF!</definedName>
    <definedName name="Fedtaxrate" localSheetId="6">'[18]Addtl Wps-8'!#REF!</definedName>
    <definedName name="Fedtaxrate" localSheetId="10">'[18]Addtl Wps-8'!#REF!</definedName>
    <definedName name="Fedtaxrate" localSheetId="13">'[18]Addtl Wps-8'!#REF!</definedName>
    <definedName name="Fedtaxrate" localSheetId="11">'[18]Addtl Wps-8'!#REF!</definedName>
    <definedName name="Fedtaxrate">'[18]Addtl Wps-8'!#REF!</definedName>
    <definedName name="FFT">#REF!</definedName>
    <definedName name="fininfo">#REF!</definedName>
    <definedName name="finratios">#REF!</definedName>
    <definedName name="FOOTER" localSheetId="7">#REF!</definedName>
    <definedName name="FOOTER" localSheetId="14">#REF!</definedName>
    <definedName name="FOOTER" localSheetId="16">#REF!</definedName>
    <definedName name="FOOTER" localSheetId="15">#REF!</definedName>
    <definedName name="FOOTER" localSheetId="4">#REF!</definedName>
    <definedName name="FOOTER" localSheetId="3">#REF!</definedName>
    <definedName name="FOOTER" localSheetId="9">#REF!</definedName>
    <definedName name="FOOTER" localSheetId="0">#REF!</definedName>
    <definedName name="FOOTER" localSheetId="12">#REF!</definedName>
    <definedName name="FOOTER" localSheetId="8">#REF!</definedName>
    <definedName name="FOOTER" localSheetId="6">#REF!</definedName>
    <definedName name="FOOTER" localSheetId="10">#REF!</definedName>
    <definedName name="FOOTER" localSheetId="13">#REF!</definedName>
    <definedName name="FOOTER" localSheetId="11">#REF!</definedName>
    <definedName name="FOOTER">#REF!</definedName>
    <definedName name="FORECAST">"'IFPSReport'!R5C3:R5C14"</definedName>
    <definedName name="fuelcost">#REF!</definedName>
    <definedName name="GASFINANCING">#REF!</definedName>
    <definedName name="Gas_Annual_NetRev">#REF!</definedName>
    <definedName name="Gas_Annual_Revenue">#REF!</definedName>
    <definedName name="gas_data" localSheetId="7">#REF!</definedName>
    <definedName name="gas_data" localSheetId="14">#REF!</definedName>
    <definedName name="gas_data" localSheetId="16">#REF!</definedName>
    <definedName name="gas_data" localSheetId="15">#REF!</definedName>
    <definedName name="gas_data" localSheetId="4">#REF!</definedName>
    <definedName name="gas_data" localSheetId="3">#REF!</definedName>
    <definedName name="gas_data" localSheetId="9">#REF!</definedName>
    <definedName name="gas_data" localSheetId="0">#REF!</definedName>
    <definedName name="gas_data" localSheetId="12">#REF!</definedName>
    <definedName name="gas_data" localSheetId="8">#REF!</definedName>
    <definedName name="gas_data" localSheetId="6">#REF!</definedName>
    <definedName name="gas_data" localSheetId="10">#REF!</definedName>
    <definedName name="gas_data" localSheetId="13">#REF!</definedName>
    <definedName name="gas_data" localSheetId="11">#REF!</definedName>
    <definedName name="gas_data">#REF!</definedName>
    <definedName name="Gas_Monthly_NetRevenue">#REF!</definedName>
    <definedName name="GAS_NET_OP_INC" localSheetId="7">#REF!</definedName>
    <definedName name="GAS_NET_OP_INC" localSheetId="14">#REF!</definedName>
    <definedName name="GAS_NET_OP_INC" localSheetId="16">#REF!</definedName>
    <definedName name="GAS_NET_OP_INC" localSheetId="15">#REF!</definedName>
    <definedName name="GAS_NET_OP_INC" localSheetId="4">#REF!</definedName>
    <definedName name="GAS_NET_OP_INC" localSheetId="3">#REF!</definedName>
    <definedName name="GAS_NET_OP_INC" localSheetId="9">#REF!</definedName>
    <definedName name="GAS_NET_OP_INC" localSheetId="0">#REF!</definedName>
    <definedName name="GAS_NET_OP_INC" localSheetId="12">#REF!</definedName>
    <definedName name="GAS_NET_OP_INC" localSheetId="8">#REF!</definedName>
    <definedName name="GAS_NET_OP_INC" localSheetId="6">#REF!</definedName>
    <definedName name="GAS_NET_OP_INC" localSheetId="10">#REF!</definedName>
    <definedName name="GAS_NET_OP_INC" localSheetId="13">#REF!</definedName>
    <definedName name="GAS_NET_OP_INC" localSheetId="11">#REF!</definedName>
    <definedName name="GAS_NET_OP_INC">#REF!</definedName>
    <definedName name="Gas_Sales_Revenues">#REF!</definedName>
    <definedName name="Genco">'[42]Genco'!$A$6:$C$370</definedName>
    <definedName name="GenEx_Annual_KU" localSheetId="7">'[11]LGE Cost of Sales'!#REF!</definedName>
    <definedName name="GenEx_Annual_KU" localSheetId="14">'[11]LGE Cost of Sales'!#REF!</definedName>
    <definedName name="GenEx_Annual_KU" localSheetId="16">'[11]LGE Cost of Sales'!#REF!</definedName>
    <definedName name="GenEx_Annual_KU" localSheetId="15">'[11]LGE Cost of Sales'!#REF!</definedName>
    <definedName name="GenEx_Annual_KU" localSheetId="4">'[11]LGE Cost of Sales'!#REF!</definedName>
    <definedName name="GenEx_Annual_KU" localSheetId="3">'[11]LGE Cost of Sales'!#REF!</definedName>
    <definedName name="GenEx_Annual_KU" localSheetId="9">'[11]LGE Cost of Sales'!#REF!</definedName>
    <definedName name="GenEx_Annual_KU" localSheetId="0">'[11]LGE Cost of Sales'!#REF!</definedName>
    <definedName name="GenEx_Annual_KU" localSheetId="12">'[11]LGE Cost of Sales'!#REF!</definedName>
    <definedName name="GenEx_Annual_KU" localSheetId="8">'[11]LGE Cost of Sales'!#REF!</definedName>
    <definedName name="GenEx_Annual_KU" localSheetId="6">'[11]LGE Cost of Sales'!#REF!</definedName>
    <definedName name="GenEx_Annual_KU" localSheetId="10">'[11]LGE Cost of Sales'!#REF!</definedName>
    <definedName name="GenEx_Annual_KU" localSheetId="13">'[11]LGE Cost of Sales'!#REF!</definedName>
    <definedName name="GenEx_Annual_KU" localSheetId="11">'[11]LGE Cost of Sales'!#REF!</definedName>
    <definedName name="GenEx_Annual_KU">'[11]LGE Cost of Sales'!#REF!</definedName>
    <definedName name="genex_hide_ku_01" localSheetId="7">'[11]LGE Cost of Sales'!#REF!</definedName>
    <definedName name="genex_hide_ku_01" localSheetId="14">'[11]LGE Cost of Sales'!#REF!</definedName>
    <definedName name="genex_hide_ku_01" localSheetId="16">'[11]LGE Cost of Sales'!#REF!</definedName>
    <definedName name="genex_hide_ku_01" localSheetId="15">'[11]LGE Cost of Sales'!#REF!</definedName>
    <definedName name="genex_hide_ku_01" localSheetId="4">'[11]LGE Cost of Sales'!#REF!</definedName>
    <definedName name="genex_hide_ku_01" localSheetId="3">'[11]LGE Cost of Sales'!#REF!</definedName>
    <definedName name="genex_hide_ku_01" localSheetId="9">'[11]LGE Cost of Sales'!#REF!</definedName>
    <definedName name="genex_hide_ku_01" localSheetId="0">'[11]LGE Cost of Sales'!#REF!</definedName>
    <definedName name="genex_hide_ku_01" localSheetId="12">'[11]LGE Cost of Sales'!#REF!</definedName>
    <definedName name="genex_hide_ku_01" localSheetId="8">'[11]LGE Cost of Sales'!#REF!</definedName>
    <definedName name="genex_hide_ku_01" localSheetId="6">'[11]LGE Cost of Sales'!#REF!</definedName>
    <definedName name="genex_hide_ku_01" localSheetId="10">'[11]LGE Cost of Sales'!#REF!</definedName>
    <definedName name="genex_hide_ku_01" localSheetId="13">'[11]LGE Cost of Sales'!#REF!</definedName>
    <definedName name="genex_hide_ku_01" localSheetId="11">'[11]LGE Cost of Sales'!#REF!</definedName>
    <definedName name="genex_hide_ku_01">'[11]LGE Cost of Sales'!#REF!</definedName>
    <definedName name="genex_hide_lge_01" localSheetId="7">'[11]LGE Cost of Sales'!#REF!</definedName>
    <definedName name="genex_hide_lge_01" localSheetId="14">'[11]LGE Cost of Sales'!#REF!</definedName>
    <definedName name="genex_hide_lge_01" localSheetId="16">'[11]LGE Cost of Sales'!#REF!</definedName>
    <definedName name="genex_hide_lge_01" localSheetId="15">'[11]LGE Cost of Sales'!#REF!</definedName>
    <definedName name="genex_hide_lge_01" localSheetId="4">'[11]LGE Cost of Sales'!#REF!</definedName>
    <definedName name="genex_hide_lge_01" localSheetId="3">'[11]LGE Cost of Sales'!#REF!</definedName>
    <definedName name="genex_hide_lge_01" localSheetId="9">'[11]LGE Cost of Sales'!#REF!</definedName>
    <definedName name="genex_hide_lge_01" localSheetId="0">'[11]LGE Cost of Sales'!#REF!</definedName>
    <definedName name="genex_hide_lge_01" localSheetId="12">'[11]LGE Cost of Sales'!#REF!</definedName>
    <definedName name="genex_hide_lge_01" localSheetId="8">'[11]LGE Cost of Sales'!#REF!</definedName>
    <definedName name="genex_hide_lge_01" localSheetId="6">'[11]LGE Cost of Sales'!#REF!</definedName>
    <definedName name="genex_hide_lge_01" localSheetId="10">'[11]LGE Cost of Sales'!#REF!</definedName>
    <definedName name="genex_hide_lge_01" localSheetId="13">'[11]LGE Cost of Sales'!#REF!</definedName>
    <definedName name="genex_hide_lge_01" localSheetId="11">'[11]LGE Cost of Sales'!#REF!</definedName>
    <definedName name="genex_hide_lge_01">'[11]LGE Cost of Sales'!#REF!</definedName>
    <definedName name="genex_ku_01" localSheetId="7">'[11]LGE Cost of Sales'!#REF!</definedName>
    <definedName name="genex_ku_01" localSheetId="14">'[11]LGE Cost of Sales'!#REF!</definedName>
    <definedName name="genex_ku_01" localSheetId="16">'[11]LGE Cost of Sales'!#REF!</definedName>
    <definedName name="genex_ku_01" localSheetId="15">'[11]LGE Cost of Sales'!#REF!</definedName>
    <definedName name="genex_ku_01" localSheetId="4">'[11]LGE Cost of Sales'!#REF!</definedName>
    <definedName name="genex_ku_01" localSheetId="3">'[11]LGE Cost of Sales'!#REF!</definedName>
    <definedName name="genex_ku_01" localSheetId="9">'[11]LGE Cost of Sales'!#REF!</definedName>
    <definedName name="genex_ku_01" localSheetId="0">'[11]LGE Cost of Sales'!#REF!</definedName>
    <definedName name="genex_ku_01" localSheetId="12">'[11]LGE Cost of Sales'!#REF!</definedName>
    <definedName name="genex_ku_01" localSheetId="8">'[11]LGE Cost of Sales'!#REF!</definedName>
    <definedName name="genex_ku_01" localSheetId="6">'[11]LGE Cost of Sales'!#REF!</definedName>
    <definedName name="genex_ku_01" localSheetId="10">'[11]LGE Cost of Sales'!#REF!</definedName>
    <definedName name="genex_ku_01" localSheetId="13">'[11]LGE Cost of Sales'!#REF!</definedName>
    <definedName name="genex_ku_01" localSheetId="11">'[11]LGE Cost of Sales'!#REF!</definedName>
    <definedName name="genex_ku_01">'[11]LGE Cost of Sales'!#REF!</definedName>
    <definedName name="GOEXP_MVG">'[22]Input'!$D$51</definedName>
    <definedName name="Group">'[43]Beg Balance Query'!$P$5:$Q$42</definedName>
    <definedName name="H">#REF!</definedName>
    <definedName name="Hist">'[42]Hist'!$A$6:$D$7</definedName>
    <definedName name="HLPCorp">'[42]HLP Corp'!$A$6:$C$215</definedName>
    <definedName name="HLPDivision">'[42]HLP Div'!$A$6:$C$322</definedName>
    <definedName name="Home_KU">#REF!</definedName>
    <definedName name="I">"a1..m50"</definedName>
    <definedName name="I_S_Table">#REF!</definedName>
    <definedName name="IncStmt">#REF!</definedName>
    <definedName name="INPUT1">#REF!</definedName>
    <definedName name="INPUT2">#REF!</definedName>
    <definedName name="INPUTCOL">#REF!</definedName>
    <definedName name="INPUTROW">#REF!</definedName>
    <definedName name="InputSec01">'[10]Input'!$M$30</definedName>
    <definedName name="InputSec02">'[10]Input'!$M$40:$M$75</definedName>
    <definedName name="InputSec03">'[10]Input'!$K$87:$Q$89</definedName>
    <definedName name="InputSec04">'[10]Input'!$O$100:$Q$100</definedName>
    <definedName name="InputSec05A">'[10]Input'!$O$110:$Q$110</definedName>
    <definedName name="InputSec05B">'[10]Input'!$O$116:$Q$122</definedName>
    <definedName name="InputSec06">'[10]Input'!$M$133:$O$142</definedName>
    <definedName name="InputSec07">'[10]Input'!$O$151:$O$181</definedName>
    <definedName name="InputSec08A">'[10]Input'!$O$259:$O$283</definedName>
    <definedName name="InputSec08B">'[10]Input'!$G$296:$Q$296</definedName>
    <definedName name="InputSec08C">'[10]Input'!$I$306:$K$306</definedName>
    <definedName name="InputSec09A">'[10]Input'!$K$316:$Q$318</definedName>
    <definedName name="InputSec09B">'[10]Input'!$K$328:$M$330</definedName>
    <definedName name="InputSec10A">'[10]Input'!$K$345:$O$349</definedName>
    <definedName name="InputSec10B">'[10]Input'!$K$355:$O$355</definedName>
    <definedName name="InputSec10C">'[10]Input'!$K$362:$O$364</definedName>
    <definedName name="InputSec10D">'[10]Input'!$K$370:$O$370</definedName>
    <definedName name="InputSec11">'[10]Input'!$M$383:$O$391</definedName>
    <definedName name="InputSec12A">'[10]Input'!$M$406:$M$418</definedName>
    <definedName name="InputSec12B">'[10]Input'!$M$424</definedName>
    <definedName name="InputSec13">'[10]Input'!$M$433:$O$433</definedName>
    <definedName name="JAN98">#REF!</definedName>
    <definedName name="January">#REF!</definedName>
    <definedName name="jecorr">#REF!</definedName>
    <definedName name="JUL98">#REF!</definedName>
    <definedName name="JUNE98">#REF!</definedName>
    <definedName name="KeyControlFigure">'[37]FIT Paid - Combined'!$T$399</definedName>
    <definedName name="KUELIMBAL" localSheetId="7">#REF!</definedName>
    <definedName name="KUELIMBAL" localSheetId="14">#REF!</definedName>
    <definedName name="KUELIMBAL" localSheetId="16">#REF!</definedName>
    <definedName name="KUELIMBAL" localSheetId="15">#REF!</definedName>
    <definedName name="KUELIMBAL" localSheetId="4">#REF!</definedName>
    <definedName name="KUELIMBAL" localSheetId="3">#REF!</definedName>
    <definedName name="KUELIMBAL" localSheetId="9">#REF!</definedName>
    <definedName name="KUELIMBAL" localSheetId="0">#REF!</definedName>
    <definedName name="KUELIMBAL" localSheetId="12">#REF!</definedName>
    <definedName name="KUELIMBAL" localSheetId="8">#REF!</definedName>
    <definedName name="KUELIMBAL" localSheetId="6">#REF!</definedName>
    <definedName name="KUELIMBAL" localSheetId="10">#REF!</definedName>
    <definedName name="KUELIMBAL" localSheetId="13">#REF!</definedName>
    <definedName name="KUELIMBAL" localSheetId="11">#REF!</definedName>
    <definedName name="KUELIMBAL">#REF!</definedName>
    <definedName name="KUELIMCASH" localSheetId="7">#REF!</definedName>
    <definedName name="KUELIMCASH" localSheetId="14">#REF!</definedName>
    <definedName name="KUELIMCASH" localSheetId="16">#REF!</definedName>
    <definedName name="KUELIMCASH" localSheetId="15">#REF!</definedName>
    <definedName name="KUELIMCASH" localSheetId="4">#REF!</definedName>
    <definedName name="KUELIMCASH" localSheetId="3">#REF!</definedName>
    <definedName name="KUELIMCASH" localSheetId="9">#REF!</definedName>
    <definedName name="KUELIMCASH" localSheetId="0">#REF!</definedName>
    <definedName name="KUELIMCASH" localSheetId="12">#REF!</definedName>
    <definedName name="KUELIMCASH" localSheetId="8">#REF!</definedName>
    <definedName name="KUELIMCASH" localSheetId="6">#REF!</definedName>
    <definedName name="KUELIMCASH" localSheetId="10">#REF!</definedName>
    <definedName name="KUELIMCASH" localSheetId="13">#REF!</definedName>
    <definedName name="KUELIMCASH" localSheetId="11">#REF!</definedName>
    <definedName name="KUELIMCASH">#REF!</definedName>
    <definedName name="KUPWRGENIS">#REF!</definedName>
    <definedName name="KWHCol01">'[10]KWHDistDatabase'!$I$5:$I$425</definedName>
    <definedName name="KWHCol02">'[10]KWHDistDatabase'!$J$5:$J$425</definedName>
    <definedName name="KWHCol03">'[10]KWHDistDatabase'!$K$5:$K$425</definedName>
    <definedName name="KWHCol04">'[10]KWHDistDatabase'!$L$5:$L$425</definedName>
    <definedName name="KWHCol05">'[10]KWHDistDatabase'!$M$5:$M$425</definedName>
    <definedName name="KWHCol06">'[10]KWHDistDatabase'!$N$5:$N$425</definedName>
    <definedName name="KWHCol07">'[10]KWHDistDatabase'!$O$5:$O$425</definedName>
    <definedName name="KWHCol08">'[10]KWHDistDatabase'!$P$5:$P$425</definedName>
    <definedName name="KWHCol09">'[10]KWHDistDatabase'!$Q$5:$Q$425</definedName>
    <definedName name="KWHCol10">'[10]KWHDistDatabase'!$R$5:$R$425</definedName>
    <definedName name="KWHCol11">'[10]KWHDistDatabase'!$S$5:$S$425</definedName>
    <definedName name="KWHCol12">'[10]KWHDistDatabase'!$T$5:$T$425</definedName>
    <definedName name="KWHCol13">'[10]KWHDistDatabase'!$U$5:$U$425</definedName>
    <definedName name="KWHCol14">'[10]KWHDistDatabase'!$V$5:$V$425</definedName>
    <definedName name="KWHCol15">'[10]KWHDistDatabase'!$W$5:$W$425</definedName>
    <definedName name="KWHCol16">'[10]KWHDistDatabase'!$X$5:$X$425</definedName>
    <definedName name="KWHCol17">'[10]KWHDistDatabase'!$Y$5:$Y$425</definedName>
    <definedName name="KWHCol18">'[10]KWHDistDatabase'!$Z$5:$Z$425</definedName>
    <definedName name="KWHCol19">'[10]KWHDistDatabase'!$AA$5:$AA$425</definedName>
    <definedName name="KWHCol20">'[10]KWHDistDatabase'!$AB$5:$AB$425</definedName>
    <definedName name="KWHCol21">'[10]KWHDistDatabase'!$AC$5:$AC$425</definedName>
    <definedName name="KWHCol22">'[10]KWHDistDatabase'!$AD$5:$AD$425</definedName>
    <definedName name="KWHCol23">'[10]KWHDistDatabase'!$AE$5:$AE$425</definedName>
    <definedName name="KWHCol24">'[10]KWHDistDatabase'!$AF$5:$AF$425</definedName>
    <definedName name="KWHCol25">'[10]KWHDistDatabase'!$AG$5:$AG$425</definedName>
    <definedName name="KWHColTmp">'[10]KWHDistDatabase'!$AI$5:$AI$425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ines" localSheetId="7">'[40]JOURNAL'!#REF!</definedName>
    <definedName name="Lines" localSheetId="14">'[40]JOURNAL'!#REF!</definedName>
    <definedName name="Lines" localSheetId="16">'[40]JOURNAL'!#REF!</definedName>
    <definedName name="Lines" localSheetId="4">'[40]JOURNAL'!#REF!</definedName>
    <definedName name="Lines" localSheetId="9">'[40]JOURNAL'!#REF!</definedName>
    <definedName name="Lines" localSheetId="12">'[40]JOURNAL'!#REF!</definedName>
    <definedName name="Lines" localSheetId="8">'[40]JOURNAL'!#REF!</definedName>
    <definedName name="Lines" localSheetId="6">'[40]JOURNAL'!#REF!</definedName>
    <definedName name="Lines" localSheetId="10">'[40]JOURNAL'!#REF!</definedName>
    <definedName name="Lines" localSheetId="13">'[40]JOURNAL'!#REF!</definedName>
    <definedName name="Lines" localSheetId="11">'[40]JOURNAL'!#REF!</definedName>
    <definedName name="Lines">'[40]JOURNAL'!#REF!</definedName>
    <definedName name="LMS">#REF!</definedName>
    <definedName name="LNGCL" localSheetId="7">#REF!</definedName>
    <definedName name="LNGCL" localSheetId="14">#REF!</definedName>
    <definedName name="LNGCL" localSheetId="16">#REF!</definedName>
    <definedName name="LNGCL" localSheetId="15">#REF!</definedName>
    <definedName name="LNGCL" localSheetId="4">#REF!</definedName>
    <definedName name="LNGCL" localSheetId="3">#REF!</definedName>
    <definedName name="LNGCL" localSheetId="9">#REF!</definedName>
    <definedName name="LNGCL" localSheetId="0">#REF!</definedName>
    <definedName name="LNGCL" localSheetId="12">#REF!</definedName>
    <definedName name="LNGCL" localSheetId="8">#REF!</definedName>
    <definedName name="LNGCL" localSheetId="6">#REF!</definedName>
    <definedName name="LNGCL" localSheetId="10">#REF!</definedName>
    <definedName name="LNGCL" localSheetId="13">#REF!</definedName>
    <definedName name="LNGCL" localSheetId="11">#REF!</definedName>
    <definedName name="LNGCL">#REF!</definedName>
    <definedName name="LoadServingEntities">#REF!</definedName>
    <definedName name="Location" localSheetId="7">'[28]Source'!#REF!</definedName>
    <definedName name="Location" localSheetId="14">'[28]Source'!#REF!</definedName>
    <definedName name="Location" localSheetId="16">'[28]Source'!#REF!</definedName>
    <definedName name="Location" localSheetId="4">'[28]Source'!#REF!</definedName>
    <definedName name="Location" localSheetId="9">'[28]Source'!#REF!</definedName>
    <definedName name="Location" localSheetId="12">'[28]Source'!#REF!</definedName>
    <definedName name="Location" localSheetId="8">'[28]Source'!#REF!</definedName>
    <definedName name="Location" localSheetId="6">'[28]Source'!#REF!</definedName>
    <definedName name="Location" localSheetId="10">'[28]Source'!#REF!</definedName>
    <definedName name="Location" localSheetId="13">'[28]Source'!#REF!</definedName>
    <definedName name="Location" localSheetId="11">'[28]Source'!#REF!</definedName>
    <definedName name="Location">'[28]Source'!#REF!</definedName>
    <definedName name="Location2" localSheetId="7">'[28]Source'!#REF!</definedName>
    <definedName name="Location2" localSheetId="14">'[28]Source'!#REF!</definedName>
    <definedName name="Location2" localSheetId="16">'[28]Source'!#REF!</definedName>
    <definedName name="Location2" localSheetId="4">'[28]Source'!#REF!</definedName>
    <definedName name="Location2" localSheetId="9">'[28]Source'!#REF!</definedName>
    <definedName name="Location2" localSheetId="12">'[28]Source'!#REF!</definedName>
    <definedName name="Location2" localSheetId="8">'[28]Source'!#REF!</definedName>
    <definedName name="Location2" localSheetId="6">'[28]Source'!#REF!</definedName>
    <definedName name="Location2" localSheetId="10">'[28]Source'!#REF!</definedName>
    <definedName name="Location2" localSheetId="13">'[28]Source'!#REF!</definedName>
    <definedName name="Location2" localSheetId="11">'[28]Source'!#REF!</definedName>
    <definedName name="Location2">'[28]Source'!#REF!</definedName>
    <definedName name="LocationDescr" localSheetId="7">'[28]Source'!#REF!</definedName>
    <definedName name="LocationDescr" localSheetId="14">'[28]Source'!#REF!</definedName>
    <definedName name="LocationDescr" localSheetId="16">'[28]Source'!#REF!</definedName>
    <definedName name="LocationDescr" localSheetId="4">'[28]Source'!#REF!</definedName>
    <definedName name="LocationDescr" localSheetId="9">'[28]Source'!#REF!</definedName>
    <definedName name="LocationDescr" localSheetId="12">'[28]Source'!#REF!</definedName>
    <definedName name="LocationDescr" localSheetId="8">'[28]Source'!#REF!</definedName>
    <definedName name="LocationDescr" localSheetId="6">'[28]Source'!#REF!</definedName>
    <definedName name="LocationDescr" localSheetId="10">'[28]Source'!#REF!</definedName>
    <definedName name="LocationDescr" localSheetId="13">'[28]Source'!#REF!</definedName>
    <definedName name="LocationDescr" localSheetId="11">'[28]Source'!#REF!</definedName>
    <definedName name="LocationDescr">'[28]Source'!#REF!</definedName>
    <definedName name="LocationDescr2" localSheetId="7">'[28]Source'!#REF!</definedName>
    <definedName name="LocationDescr2" localSheetId="14">'[28]Source'!#REF!</definedName>
    <definedName name="LocationDescr2" localSheetId="16">'[28]Source'!#REF!</definedName>
    <definedName name="LocationDescr2" localSheetId="4">'[28]Source'!#REF!</definedName>
    <definedName name="LocationDescr2" localSheetId="9">'[28]Source'!#REF!</definedName>
    <definedName name="LocationDescr2" localSheetId="12">'[28]Source'!#REF!</definedName>
    <definedName name="LocationDescr2" localSheetId="8">'[28]Source'!#REF!</definedName>
    <definedName name="LocationDescr2" localSheetId="6">'[28]Source'!#REF!</definedName>
    <definedName name="LocationDescr2" localSheetId="10">'[28]Source'!#REF!</definedName>
    <definedName name="LocationDescr2" localSheetId="13">'[28]Source'!#REF!</definedName>
    <definedName name="LocationDescr2" localSheetId="11">'[28]Source'!#REF!</definedName>
    <definedName name="LocationDescr2">'[28]Source'!#REF!</definedName>
    <definedName name="lookup_table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CRO" localSheetId="7">#REF!</definedName>
    <definedName name="MACRO" localSheetId="14">#REF!</definedName>
    <definedName name="MACRO" localSheetId="16">#REF!</definedName>
    <definedName name="MACRO" localSheetId="4">#REF!</definedName>
    <definedName name="MACRO" localSheetId="9">#REF!</definedName>
    <definedName name="MACRO" localSheetId="12">#REF!</definedName>
    <definedName name="MACRO" localSheetId="8">#REF!</definedName>
    <definedName name="MACRO" localSheetId="6">#REF!</definedName>
    <definedName name="MACRO" localSheetId="10">#REF!</definedName>
    <definedName name="MACRO" localSheetId="13">#REF!</definedName>
    <definedName name="MACRO" localSheetId="11">#REF!</definedName>
    <definedName name="MACRO">#REF!</definedName>
    <definedName name="MAIN">#REF!</definedName>
    <definedName name="MAR98">#REF!</definedName>
    <definedName name="may1">#REF!</definedName>
    <definedName name="MAY98">#REF!</definedName>
    <definedName name="MCFPLT" localSheetId="7">'[44]AccPlt'!#REF!</definedName>
    <definedName name="MCFPLT" localSheetId="14">'[44]AccPlt'!#REF!</definedName>
    <definedName name="MCFPLT" localSheetId="16">'[44]AccPlt'!#REF!</definedName>
    <definedName name="MCFPLT" localSheetId="4">'[44]AccPlt'!#REF!</definedName>
    <definedName name="MCFPLT" localSheetId="9">'[44]AccPlt'!#REF!</definedName>
    <definedName name="MCFPLT" localSheetId="12">'[44]AccPlt'!#REF!</definedName>
    <definedName name="MCFPLT" localSheetId="8">'[44]AccPlt'!#REF!</definedName>
    <definedName name="MCFPLT" localSheetId="6">'[44]AccPlt'!#REF!</definedName>
    <definedName name="MCFPLT" localSheetId="10">'[44]AccPlt'!#REF!</definedName>
    <definedName name="MCFPLT" localSheetId="13">'[44]AccPlt'!#REF!</definedName>
    <definedName name="MCFPLT" localSheetId="11">'[44]AccPlt'!#REF!</definedName>
    <definedName name="MCFPLT">'[44]AccPlt'!#REF!</definedName>
    <definedName name="MENU">#REF!</definedName>
    <definedName name="MESG1">#REF!</definedName>
    <definedName name="MESG2">#REF!</definedName>
    <definedName name="MONTH_NAME">#REF!</definedName>
    <definedName name="MONTHCOUNT">#REF!</definedName>
    <definedName name="MWH">#REF!</definedName>
    <definedName name="NATURAL">#REF!</definedName>
    <definedName name="NET_OP_INC" localSheetId="7">#REF!</definedName>
    <definedName name="NET_OP_INC" localSheetId="14">#REF!</definedName>
    <definedName name="NET_OP_INC" localSheetId="16">#REF!</definedName>
    <definedName name="NET_OP_INC" localSheetId="15">#REF!</definedName>
    <definedName name="NET_OP_INC" localSheetId="4">#REF!</definedName>
    <definedName name="NET_OP_INC" localSheetId="3">#REF!</definedName>
    <definedName name="NET_OP_INC" localSheetId="9">#REF!</definedName>
    <definedName name="NET_OP_INC" localSheetId="0">#REF!</definedName>
    <definedName name="NET_OP_INC" localSheetId="12">#REF!</definedName>
    <definedName name="NET_OP_INC" localSheetId="8">#REF!</definedName>
    <definedName name="NET_OP_INC" localSheetId="6">#REF!</definedName>
    <definedName name="NET_OP_INC" localSheetId="10">#REF!</definedName>
    <definedName name="NET_OP_INC" localSheetId="13">#REF!</definedName>
    <definedName name="NET_OP_INC" localSheetId="11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7">'[11]LGE Gross Margin-Inc.Stmt'!#REF!</definedName>
    <definedName name="netrev_hide_ku_01" localSheetId="14">'[11]LGE Gross Margin-Inc.Stmt'!#REF!</definedName>
    <definedName name="netrev_hide_ku_01" localSheetId="16">'[11]LGE Gross Margin-Inc.Stmt'!#REF!</definedName>
    <definedName name="netrev_hide_ku_01" localSheetId="15">'[11]LGE Gross Margin-Inc.Stmt'!#REF!</definedName>
    <definedName name="netrev_hide_ku_01" localSheetId="4">'[11]LGE Gross Margin-Inc.Stmt'!#REF!</definedName>
    <definedName name="netrev_hide_ku_01" localSheetId="3">'[11]LGE Gross Margin-Inc.Stmt'!#REF!</definedName>
    <definedName name="netrev_hide_ku_01" localSheetId="9">'[11]LGE Gross Margin-Inc.Stmt'!#REF!</definedName>
    <definedName name="netrev_hide_ku_01" localSheetId="0">'[11]LGE Gross Margin-Inc.Stmt'!#REF!</definedName>
    <definedName name="netrev_hide_ku_01" localSheetId="12">'[11]LGE Gross Margin-Inc.Stmt'!#REF!</definedName>
    <definedName name="netrev_hide_ku_01" localSheetId="8">'[11]LGE Gross Margin-Inc.Stmt'!#REF!</definedName>
    <definedName name="netrev_hide_ku_01" localSheetId="6">'[11]LGE Gross Margin-Inc.Stmt'!#REF!</definedName>
    <definedName name="netrev_hide_ku_01" localSheetId="10">'[11]LGE Gross Margin-Inc.Stmt'!#REF!</definedName>
    <definedName name="netrev_hide_ku_01" localSheetId="13">'[11]LGE Gross Margin-Inc.Stmt'!#REF!</definedName>
    <definedName name="netrev_hide_ku_01" localSheetId="11">'[11]LGE Gross Margin-Inc.Stmt'!#REF!</definedName>
    <definedName name="netrev_hide_ku_01">'[11]LGE Gross Margin-Inc.Stmt'!#REF!</definedName>
    <definedName name="netrev_hide_lge_01" localSheetId="7">'[11]LGE Gross Margin-Inc.Stmt'!#REF!</definedName>
    <definedName name="netrev_hide_lge_01" localSheetId="14">'[11]LGE Gross Margin-Inc.Stmt'!#REF!</definedName>
    <definedName name="netrev_hide_lge_01" localSheetId="16">'[11]LGE Gross Margin-Inc.Stmt'!#REF!</definedName>
    <definedName name="netrev_hide_lge_01" localSheetId="15">'[11]LGE Gross Margin-Inc.Stmt'!#REF!</definedName>
    <definedName name="netrev_hide_lge_01" localSheetId="4">'[11]LGE Gross Margin-Inc.Stmt'!#REF!</definedName>
    <definedName name="netrev_hide_lge_01" localSheetId="3">'[11]LGE Gross Margin-Inc.Stmt'!#REF!</definedName>
    <definedName name="netrev_hide_lge_01" localSheetId="9">'[11]LGE Gross Margin-Inc.Stmt'!#REF!</definedName>
    <definedName name="netrev_hide_lge_01" localSheetId="0">'[11]LGE Gross Margin-Inc.Stmt'!#REF!</definedName>
    <definedName name="netrev_hide_lge_01" localSheetId="12">'[11]LGE Gross Margin-Inc.Stmt'!#REF!</definedName>
    <definedName name="netrev_hide_lge_01" localSheetId="8">'[11]LGE Gross Margin-Inc.Stmt'!#REF!</definedName>
    <definedName name="netrev_hide_lge_01" localSheetId="6">'[11]LGE Gross Margin-Inc.Stmt'!#REF!</definedName>
    <definedName name="netrev_hide_lge_01" localSheetId="10">'[11]LGE Gross Margin-Inc.Stmt'!#REF!</definedName>
    <definedName name="netrev_hide_lge_01" localSheetId="13">'[11]LGE Gross Margin-Inc.Stmt'!#REF!</definedName>
    <definedName name="netrev_hide_lge_01" localSheetId="11">'[11]LGE Gross Margin-Inc.Stmt'!#REF!</definedName>
    <definedName name="netrev_hide_lge_01">'[11]LGE Gross Margin-Inc.Stmt'!#REF!</definedName>
    <definedName name="netrev_ku_01" localSheetId="7">'[11]LGE Gross Margin-Inc.Stmt'!#REF!</definedName>
    <definedName name="netrev_ku_01" localSheetId="14">'[11]LGE Gross Margin-Inc.Stmt'!#REF!</definedName>
    <definedName name="netrev_ku_01" localSheetId="16">'[11]LGE Gross Margin-Inc.Stmt'!#REF!</definedName>
    <definedName name="netrev_ku_01" localSheetId="15">'[11]LGE Gross Margin-Inc.Stmt'!#REF!</definedName>
    <definedName name="netrev_ku_01" localSheetId="4">'[11]LGE Gross Margin-Inc.Stmt'!#REF!</definedName>
    <definedName name="netrev_ku_01" localSheetId="3">'[11]LGE Gross Margin-Inc.Stmt'!#REF!</definedName>
    <definedName name="netrev_ku_01" localSheetId="9">'[11]LGE Gross Margin-Inc.Stmt'!#REF!</definedName>
    <definedName name="netrev_ku_01" localSheetId="0">'[11]LGE Gross Margin-Inc.Stmt'!#REF!</definedName>
    <definedName name="netrev_ku_01" localSheetId="12">'[11]LGE Gross Margin-Inc.Stmt'!#REF!</definedName>
    <definedName name="netrev_ku_01" localSheetId="8">'[11]LGE Gross Margin-Inc.Stmt'!#REF!</definedName>
    <definedName name="netrev_ku_01" localSheetId="6">'[11]LGE Gross Margin-Inc.Stmt'!#REF!</definedName>
    <definedName name="netrev_ku_01" localSheetId="10">'[11]LGE Gross Margin-Inc.Stmt'!#REF!</definedName>
    <definedName name="netrev_ku_01" localSheetId="13">'[11]LGE Gross Margin-Inc.Stmt'!#REF!</definedName>
    <definedName name="netrev_ku_01" localSheetId="11">'[11]LGE Gross Margin-Inc.Stmt'!#REF!</definedName>
    <definedName name="netrev_ku_01">'[11]LGE Gross Margin-Inc.Stmt'!#REF!</definedName>
    <definedName name="NetRevenue_Annual_KU" localSheetId="7">'[11]LGE Gross Margin-Inc.Stmt'!#REF!</definedName>
    <definedName name="NetRevenue_Annual_KU" localSheetId="14">'[11]LGE Gross Margin-Inc.Stmt'!#REF!</definedName>
    <definedName name="NetRevenue_Annual_KU" localSheetId="16">'[11]LGE Gross Margin-Inc.Stmt'!#REF!</definedName>
    <definedName name="NetRevenue_Annual_KU" localSheetId="15">'[11]LGE Gross Margin-Inc.Stmt'!#REF!</definedName>
    <definedName name="NetRevenue_Annual_KU" localSheetId="4">'[11]LGE Gross Margin-Inc.Stmt'!#REF!</definedName>
    <definedName name="NetRevenue_Annual_KU" localSheetId="3">'[11]LGE Gross Margin-Inc.Stmt'!#REF!</definedName>
    <definedName name="NetRevenue_Annual_KU" localSheetId="9">'[11]LGE Gross Margin-Inc.Stmt'!#REF!</definedName>
    <definedName name="NetRevenue_Annual_KU" localSheetId="0">'[11]LGE Gross Margin-Inc.Stmt'!#REF!</definedName>
    <definedName name="NetRevenue_Annual_KU" localSheetId="12">'[11]LGE Gross Margin-Inc.Stmt'!#REF!</definedName>
    <definedName name="NetRevenue_Annual_KU" localSheetId="8">'[11]LGE Gross Margin-Inc.Stmt'!#REF!</definedName>
    <definedName name="NetRevenue_Annual_KU" localSheetId="6">'[11]LGE Gross Margin-Inc.Stmt'!#REF!</definedName>
    <definedName name="NetRevenue_Annual_KU" localSheetId="10">'[11]LGE Gross Margin-Inc.Stmt'!#REF!</definedName>
    <definedName name="NetRevenue_Annual_KU" localSheetId="13">'[11]LGE Gross Margin-Inc.Stmt'!#REF!</definedName>
    <definedName name="NetRevenue_Annual_KU" localSheetId="11">'[11]LGE Gross Margin-Inc.Stmt'!#REF!</definedName>
    <definedName name="NetRevenue_Annual_KU">'[11]LGE Gross Margin-Inc.Stmt'!#REF!</definedName>
    <definedName name="NetRevenues">#REF!</definedName>
    <definedName name="NextReptgMo">'[10]Input'!$AE$19</definedName>
    <definedName name="NextReptgYr">'[10]Input'!$AE$21</definedName>
    <definedName name="NON-UTILITY" localSheetId="7">#REF!</definedName>
    <definedName name="NON-UTILITY" localSheetId="14">#REF!</definedName>
    <definedName name="NON-UTILITY" localSheetId="16">#REF!</definedName>
    <definedName name="NON-UTILITY" localSheetId="15">#REF!</definedName>
    <definedName name="NON-UTILITY" localSheetId="4">#REF!</definedName>
    <definedName name="NON-UTILITY" localSheetId="3">#REF!</definedName>
    <definedName name="NON-UTILITY" localSheetId="9">#REF!</definedName>
    <definedName name="NON-UTILITY" localSheetId="0">#REF!</definedName>
    <definedName name="NON-UTILITY" localSheetId="12">#REF!</definedName>
    <definedName name="NON-UTILITY" localSheetId="8">#REF!</definedName>
    <definedName name="NON-UTILITY" localSheetId="6">#REF!</definedName>
    <definedName name="NON-UTILITY" localSheetId="10">#REF!</definedName>
    <definedName name="NON-UTILITY" localSheetId="13">#REF!</definedName>
    <definedName name="NON-UTILITY" localSheetId="11">#REF!</definedName>
    <definedName name="NON-UTILITY">#REF!</definedName>
    <definedName name="NOV97">#REF!</definedName>
    <definedName name="Nuclear">'[42]Nuclear'!$A$6:$C$91</definedName>
    <definedName name="NvsAnswerCol">"'[Benefit Expense Analysis 2009 Dec.xls]Sheet1'!$A$8:$A$13655"</definedName>
    <definedName name="NvsASD">"V2000-12-31"</definedName>
    <definedName name="NvsAutoDrillOk">"VN"</definedName>
    <definedName name="NvsElapsedTime">0.000689467597112525</definedName>
    <definedName name="NvsEndTime">36923.3059673611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"%,X,RZF..nPlosion,CZF.."</definedName>
    <definedName name="NvsPanelBusUnit">"V"</definedName>
    <definedName name="NvsPanelEffdt">"V1998-01-01"</definedName>
    <definedName name="NvsPanelSetid">"VSHARE"</definedName>
    <definedName name="NvsParentRef">'[45]Sheet1'!$T$303</definedName>
    <definedName name="NvsReqBU">"VLSGD"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AFFILIATE">"BUS_UNIT_TBL_FS"</definedName>
    <definedName name="NvsValTbl.CURRENCY_CD">"CURRENCY_CD_TBL"</definedName>
    <definedName name="NvsValTbl.DEPTID">"DEPARTMENT_TBL"</definedName>
    <definedName name="NvsValTbl.TU_EC">"TU_EC_TBL"</definedName>
    <definedName name="NvsValTbl.TU_LOCATION">"TU_LOC_TBL"</definedName>
    <definedName name="O_U_INT_MONTH">#REF!</definedName>
    <definedName name="O_U_INT_SUMMARY">#REF!</definedName>
    <definedName name="O_U_MO_SUMMARY">#REF!</definedName>
    <definedName name="O_U_RECONCIL">#REF!</definedName>
    <definedName name="O_U_SUMMARY">#REF!</definedName>
    <definedName name="OOP_ADJ">'[33]Open'!$A$1:$AA$73</definedName>
    <definedName name="Operating_Revenue_Dollars">#REF!</definedName>
    <definedName name="Operating_Sales__KWh">#REF!</definedName>
    <definedName name="OTHER">#REF!</definedName>
    <definedName name="P1_">#REF!</definedName>
    <definedName name="PAGE">#REF!</definedName>
    <definedName name="PAGE1" localSheetId="17">#REF!</definedName>
    <definedName name="PAGE1" localSheetId="16">#REF!</definedName>
    <definedName name="page1">#REF!</definedName>
    <definedName name="PAGE10">#REF!</definedName>
    <definedName name="PAGE1B" localSheetId="7">'[15]d20'!#REF!</definedName>
    <definedName name="PAGE1B" localSheetId="14">'[15]d20'!#REF!</definedName>
    <definedName name="PAGE1B" localSheetId="16">'[15]d20'!#REF!</definedName>
    <definedName name="PAGE1B" localSheetId="15">'[15]d20'!#REF!</definedName>
    <definedName name="PAGE1B" localSheetId="4">'[15]d20'!#REF!</definedName>
    <definedName name="PAGE1B" localSheetId="3">'[15]d20'!#REF!</definedName>
    <definedName name="PAGE1B" localSheetId="9">'[15]d20'!#REF!</definedName>
    <definedName name="PAGE1B" localSheetId="0">'[15]d20'!#REF!</definedName>
    <definedName name="PAGE1B" localSheetId="12">'[15]d20'!#REF!</definedName>
    <definedName name="PAGE1B" localSheetId="8">'[15]d20'!#REF!</definedName>
    <definedName name="PAGE1B" localSheetId="6">'[15]d20'!#REF!</definedName>
    <definedName name="PAGE1B" localSheetId="10">'[15]d20'!#REF!</definedName>
    <definedName name="PAGE1B" localSheetId="13">'[15]d20'!#REF!</definedName>
    <definedName name="PAGE1B" localSheetId="11">'[15]d20'!#REF!</definedName>
    <definedName name="PAGE1B">'[15]d20'!#REF!</definedName>
    <definedName name="PAGE2" localSheetId="17">#REF!</definedName>
    <definedName name="PAGE2" localSheetId="16">#REF!</definedName>
    <definedName name="page2">#REF!</definedName>
    <definedName name="PAGE3">#REF!</definedName>
    <definedName name="PAGE7">#REF!</definedName>
    <definedName name="page8">#REF!</definedName>
    <definedName name="PAGE9">#REF!</definedName>
    <definedName name="PERCENT" localSheetId="7">#REF!</definedName>
    <definedName name="PERCENT" localSheetId="14">#REF!</definedName>
    <definedName name="PERCENT" localSheetId="16">#REF!</definedName>
    <definedName name="PERCENT" localSheetId="15">#REF!</definedName>
    <definedName name="PERCENT" localSheetId="4">#REF!</definedName>
    <definedName name="PERCENT" localSheetId="3">#REF!</definedName>
    <definedName name="PERCENT" localSheetId="9">#REF!</definedName>
    <definedName name="PERCENT" localSheetId="0">#REF!</definedName>
    <definedName name="PERCENT" localSheetId="12">#REF!</definedName>
    <definedName name="PERCENT" localSheetId="8">#REF!</definedName>
    <definedName name="PERCENT" localSheetId="6">#REF!</definedName>
    <definedName name="PERCENT" localSheetId="10">#REF!</definedName>
    <definedName name="PERCENT" localSheetId="13">#REF!</definedName>
    <definedName name="PERCENT" localSheetId="11">#REF!</definedName>
    <definedName name="PERCENT">#REF!</definedName>
    <definedName name="PG1">#REF!</definedName>
    <definedName name="PG2">#REF!</definedName>
    <definedName name="PgFERC_449">#REF!</definedName>
    <definedName name="Plan">#REF!</definedName>
    <definedName name="_xlnm.Print_Area" localSheetId="7">'Alt - Overall Payroll Slippage'!$A$1:$I$51</definedName>
    <definedName name="_xlnm.Print_Area" localSheetId="17">'Cane Run 7 Depr-As Filed'!$A$1:$I$54</definedName>
    <definedName name="_xlnm.Print_Area" localSheetId="16">'Cane Run 7 Depr-KIUC'!$A$1:$I$54</definedName>
    <definedName name="_xlnm.Print_Area" localSheetId="2">'Capitalization - COC'!$A$1:$AD$96</definedName>
    <definedName name="_xlnm.Print_Area" localSheetId="8">'Operating Exp - Green River 3&amp;4'!$A$1:$E$51</definedName>
    <definedName name="_xlnm.Print_Area" localSheetId="6">'Payroll &amp; Related Expenses'!$A$1:$K$36</definedName>
    <definedName name="_xlnm.Print_Titles" localSheetId="17">'Cane Run 7 Depr-As Filed'!$9:$13</definedName>
    <definedName name="_xlnm.Print_Titles" localSheetId="16">'Cane Run 7 Depr-KIUC'!$9:$13</definedName>
    <definedName name="_xlnm.Print_Titles" localSheetId="2">'Capitalization - COC'!$1:$6</definedName>
    <definedName name="_xlnm.Print_Titles" localSheetId="10">'Pension Expense'!$1:$8</definedName>
    <definedName name="PRINT1">#REF!</definedName>
    <definedName name="PUBLIC" localSheetId="7">#REF!</definedName>
    <definedName name="PUBLIC" localSheetId="14">#REF!</definedName>
    <definedName name="PUBLIC" localSheetId="16">#REF!</definedName>
    <definedName name="PUBLIC" localSheetId="15">#REF!</definedName>
    <definedName name="PUBLIC" localSheetId="4">#REF!</definedName>
    <definedName name="PUBLIC" localSheetId="3">#REF!</definedName>
    <definedName name="PUBLIC" localSheetId="9">#REF!</definedName>
    <definedName name="PUBLIC" localSheetId="0">#REF!</definedName>
    <definedName name="PUBLIC" localSheetId="12">#REF!</definedName>
    <definedName name="PUBLIC" localSheetId="8">#REF!</definedName>
    <definedName name="PUBLIC" localSheetId="6">#REF!</definedName>
    <definedName name="PUBLIC" localSheetId="10">#REF!</definedName>
    <definedName name="PUBLIC" localSheetId="13">#REF!</definedName>
    <definedName name="PUBLIC" localSheetId="11">#REF!</definedName>
    <definedName name="PUBLIC">#REF!</definedName>
    <definedName name="PWRGENBAL">#REF!</definedName>
    <definedName name="PWRGENCASH">#REF!</definedName>
    <definedName name="QtrbyMonth">#REF!</definedName>
    <definedName name="QUART1998" localSheetId="7">#REF!</definedName>
    <definedName name="QUART1998" localSheetId="14">#REF!</definedName>
    <definedName name="QUART1998" localSheetId="16">#REF!</definedName>
    <definedName name="QUART1998" localSheetId="4">#REF!</definedName>
    <definedName name="QUART1998" localSheetId="9">#REF!</definedName>
    <definedName name="QUART1998" localSheetId="12">#REF!</definedName>
    <definedName name="QUART1998" localSheetId="8">#REF!</definedName>
    <definedName name="QUART1998" localSheetId="6">#REF!</definedName>
    <definedName name="QUART1998" localSheetId="10">#REF!</definedName>
    <definedName name="QUART1998" localSheetId="13">#REF!</definedName>
    <definedName name="QUART1998" localSheetId="11">#REF!</definedName>
    <definedName name="QUART1998">#REF!</definedName>
    <definedName name="QUART1999">#REF!</definedName>
    <definedName name="RAIL_SPUR">#REF!</definedName>
    <definedName name="RangeRptgMo">'[13]Main'!$K$11</definedName>
    <definedName name="RangeRptgYr">'[12]Main'!$G$5</definedName>
    <definedName name="rate" localSheetId="7">'[29]Act&amp;Proj Interest'!#REF!</definedName>
    <definedName name="rate" localSheetId="14">'[29]Act&amp;Proj Interest'!#REF!</definedName>
    <definedName name="rate" localSheetId="16">'[29]Act&amp;Proj Interest'!#REF!</definedName>
    <definedName name="rate" localSheetId="4">'[29]Act&amp;Proj Interest'!#REF!</definedName>
    <definedName name="rate" localSheetId="9">'[29]Act&amp;Proj Interest'!#REF!</definedName>
    <definedName name="rate" localSheetId="12">'[29]Act&amp;Proj Interest'!#REF!</definedName>
    <definedName name="rate" localSheetId="8">'[29]Act&amp;Proj Interest'!#REF!</definedName>
    <definedName name="rate" localSheetId="6">'[29]Act&amp;Proj Interest'!#REF!</definedName>
    <definedName name="rate" localSheetId="10">'[29]Act&amp;Proj Interest'!#REF!</definedName>
    <definedName name="rate" localSheetId="13">'[29]Act&amp;Proj Interest'!#REF!</definedName>
    <definedName name="rate" localSheetId="11">'[29]Act&amp;Proj Interest'!#REF!</definedName>
    <definedName name="rate">'[29]Act&amp;Proj Interest'!#REF!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P">'[42]REP'!$A$6:$C$30</definedName>
    <definedName name="REPORT">#REF!</definedName>
    <definedName name="ReportTitle1">#REF!</definedName>
    <definedName name="require_hide_ku_01" localSheetId="7">'[11]LGE Require &amp; Source'!#REF!</definedName>
    <definedName name="require_hide_ku_01" localSheetId="14">'[11]LGE Require &amp; Source'!#REF!</definedName>
    <definedName name="require_hide_ku_01" localSheetId="16">'[11]LGE Require &amp; Source'!#REF!</definedName>
    <definedName name="require_hide_ku_01" localSheetId="15">'[11]LGE Require &amp; Source'!#REF!</definedName>
    <definedName name="require_hide_ku_01" localSheetId="4">'[11]LGE Require &amp; Source'!#REF!</definedName>
    <definedName name="require_hide_ku_01" localSheetId="3">'[11]LGE Require &amp; Source'!#REF!</definedName>
    <definedName name="require_hide_ku_01" localSheetId="9">'[11]LGE Require &amp; Source'!#REF!</definedName>
    <definedName name="require_hide_ku_01" localSheetId="0">'[11]LGE Require &amp; Source'!#REF!</definedName>
    <definedName name="require_hide_ku_01" localSheetId="12">'[11]LGE Require &amp; Source'!#REF!</definedName>
    <definedName name="require_hide_ku_01" localSheetId="8">'[11]LGE Require &amp; Source'!#REF!</definedName>
    <definedName name="require_hide_ku_01" localSheetId="6">'[11]LGE Require &amp; Source'!#REF!</definedName>
    <definedName name="require_hide_ku_01" localSheetId="10">'[11]LGE Require &amp; Source'!#REF!</definedName>
    <definedName name="require_hide_ku_01" localSheetId="13">'[11]LGE Require &amp; Source'!#REF!</definedName>
    <definedName name="require_hide_ku_01" localSheetId="11">'[11]LGE Require &amp; Source'!#REF!</definedName>
    <definedName name="require_hide_ku_01">'[11]LGE Require &amp; Source'!#REF!</definedName>
    <definedName name="require_hide_lge_01" localSheetId="7">'[11]LGE Require &amp; Source'!#REF!</definedName>
    <definedName name="require_hide_lge_01" localSheetId="14">'[11]LGE Require &amp; Source'!#REF!</definedName>
    <definedName name="require_hide_lge_01" localSheetId="16">'[11]LGE Require &amp; Source'!#REF!</definedName>
    <definedName name="require_hide_lge_01" localSheetId="15">'[11]LGE Require &amp; Source'!#REF!</definedName>
    <definedName name="require_hide_lge_01" localSheetId="4">'[11]LGE Require &amp; Source'!#REF!</definedName>
    <definedName name="require_hide_lge_01" localSheetId="3">'[11]LGE Require &amp; Source'!#REF!</definedName>
    <definedName name="require_hide_lge_01" localSheetId="9">'[11]LGE Require &amp; Source'!#REF!</definedName>
    <definedName name="require_hide_lge_01" localSheetId="0">'[11]LGE Require &amp; Source'!#REF!</definedName>
    <definedName name="require_hide_lge_01" localSheetId="12">'[11]LGE Require &amp; Source'!#REF!</definedName>
    <definedName name="require_hide_lge_01" localSheetId="8">'[11]LGE Require &amp; Source'!#REF!</definedName>
    <definedName name="require_hide_lge_01" localSheetId="6">'[11]LGE Require &amp; Source'!#REF!</definedName>
    <definedName name="require_hide_lge_01" localSheetId="10">'[11]LGE Require &amp; Source'!#REF!</definedName>
    <definedName name="require_hide_lge_01" localSheetId="13">'[11]LGE Require &amp; Source'!#REF!</definedName>
    <definedName name="require_hide_lge_01" localSheetId="11">'[11]LGE Require &amp; Source'!#REF!</definedName>
    <definedName name="require_hide_lge_01">'[11]LGE Require &amp; Source'!#REF!</definedName>
    <definedName name="require_ku_01" localSheetId="7">'[11]LGE Require &amp; Source'!#REF!</definedName>
    <definedName name="require_ku_01" localSheetId="14">'[11]LGE Require &amp; Source'!#REF!</definedName>
    <definedName name="require_ku_01" localSheetId="16">'[11]LGE Require &amp; Source'!#REF!</definedName>
    <definedName name="require_ku_01" localSheetId="15">'[11]LGE Require &amp; Source'!#REF!</definedName>
    <definedName name="require_ku_01" localSheetId="4">'[11]LGE Require &amp; Source'!#REF!</definedName>
    <definedName name="require_ku_01" localSheetId="3">'[11]LGE Require &amp; Source'!#REF!</definedName>
    <definedName name="require_ku_01" localSheetId="9">'[11]LGE Require &amp; Source'!#REF!</definedName>
    <definedName name="require_ku_01" localSheetId="0">'[11]LGE Require &amp; Source'!#REF!</definedName>
    <definedName name="require_ku_01" localSheetId="12">'[11]LGE Require &amp; Source'!#REF!</definedName>
    <definedName name="require_ku_01" localSheetId="8">'[11]LGE Require &amp; Source'!#REF!</definedName>
    <definedName name="require_ku_01" localSheetId="6">'[11]LGE Require &amp; Source'!#REF!</definedName>
    <definedName name="require_ku_01" localSheetId="10">'[11]LGE Require &amp; Source'!#REF!</definedName>
    <definedName name="require_ku_01" localSheetId="13">'[11]LGE Require &amp; Source'!#REF!</definedName>
    <definedName name="require_ku_01" localSheetId="11">'[11]LGE Require &amp; Source'!#REF!</definedName>
    <definedName name="require_ku_01">'[11]LGE Require &amp; Source'!#REF!</definedName>
    <definedName name="Requirements_Annual_KU" localSheetId="7">'[11]LGE Require &amp; Source'!#REF!</definedName>
    <definedName name="Requirements_Annual_KU" localSheetId="14">'[11]LGE Require &amp; Source'!#REF!</definedName>
    <definedName name="Requirements_Annual_KU" localSheetId="16">'[11]LGE Require &amp; Source'!#REF!</definedName>
    <definedName name="Requirements_Annual_KU" localSheetId="15">'[11]LGE Require &amp; Source'!#REF!</definedName>
    <definedName name="Requirements_Annual_KU" localSheetId="4">'[11]LGE Require &amp; Source'!#REF!</definedName>
    <definedName name="Requirements_Annual_KU" localSheetId="3">'[11]LGE Require &amp; Source'!#REF!</definedName>
    <definedName name="Requirements_Annual_KU" localSheetId="9">'[11]LGE Require &amp; Source'!#REF!</definedName>
    <definedName name="Requirements_Annual_KU" localSheetId="0">'[11]LGE Require &amp; Source'!#REF!</definedName>
    <definedName name="Requirements_Annual_KU" localSheetId="12">'[11]LGE Require &amp; Source'!#REF!</definedName>
    <definedName name="Requirements_Annual_KU" localSheetId="8">'[11]LGE Require &amp; Source'!#REF!</definedName>
    <definedName name="Requirements_Annual_KU" localSheetId="6">'[11]LGE Require &amp; Source'!#REF!</definedName>
    <definedName name="Requirements_Annual_KU" localSheetId="10">'[11]LGE Require &amp; Source'!#REF!</definedName>
    <definedName name="Requirements_Annual_KU" localSheetId="13">'[11]LGE Require &amp; Source'!#REF!</definedName>
    <definedName name="Requirements_Annual_KU" localSheetId="11">'[11]LGE Require &amp; Source'!#REF!</definedName>
    <definedName name="Requirements_Annual_KU">'[11]LGE Require &amp; Source'!#REF!</definedName>
    <definedName name="Requirements_Data" localSheetId="7">'[11]LGE Require &amp; Source'!#REF!</definedName>
    <definedName name="Requirements_Data" localSheetId="14">'[11]LGE Require &amp; Source'!#REF!</definedName>
    <definedName name="Requirements_Data" localSheetId="16">'[11]LGE Require &amp; Source'!#REF!</definedName>
    <definedName name="Requirements_Data" localSheetId="15">'[11]LGE Require &amp; Source'!#REF!</definedName>
    <definedName name="Requirements_Data" localSheetId="4">'[11]LGE Require &amp; Source'!#REF!</definedName>
    <definedName name="Requirements_Data" localSheetId="3">'[11]LGE Require &amp; Source'!#REF!</definedName>
    <definedName name="Requirements_Data" localSheetId="9">'[11]LGE Require &amp; Source'!#REF!</definedName>
    <definedName name="Requirements_Data" localSheetId="0">'[11]LGE Require &amp; Source'!#REF!</definedName>
    <definedName name="Requirements_Data" localSheetId="12">'[11]LGE Require &amp; Source'!#REF!</definedName>
    <definedName name="Requirements_Data" localSheetId="8">'[11]LGE Require &amp; Source'!#REF!</definedName>
    <definedName name="Requirements_Data" localSheetId="6">'[11]LGE Require &amp; Source'!#REF!</definedName>
    <definedName name="Requirements_Data" localSheetId="10">'[11]LGE Require &amp; Source'!#REF!</definedName>
    <definedName name="Requirements_Data" localSheetId="13">'[11]LGE Require &amp; Source'!#REF!</definedName>
    <definedName name="Requirements_Data" localSheetId="11">'[11]LGE Require &amp; Source'!#REF!</definedName>
    <definedName name="Requirements_Data">'[11]LGE Require &amp; Source'!#REF!</definedName>
    <definedName name="Requirements_KU" localSheetId="7">'[11]LGE Require &amp; Source'!#REF!</definedName>
    <definedName name="Requirements_KU" localSheetId="14">'[11]LGE Require &amp; Source'!#REF!</definedName>
    <definedName name="Requirements_KU" localSheetId="16">'[11]LGE Require &amp; Source'!#REF!</definedName>
    <definedName name="Requirements_KU" localSheetId="15">'[11]LGE Require &amp; Source'!#REF!</definedName>
    <definedName name="Requirements_KU" localSheetId="4">'[11]LGE Require &amp; Source'!#REF!</definedName>
    <definedName name="Requirements_KU" localSheetId="3">'[11]LGE Require &amp; Source'!#REF!</definedName>
    <definedName name="Requirements_KU" localSheetId="9">'[11]LGE Require &amp; Source'!#REF!</definedName>
    <definedName name="Requirements_KU" localSheetId="0">'[11]LGE Require &amp; Source'!#REF!</definedName>
    <definedName name="Requirements_KU" localSheetId="12">'[11]LGE Require &amp; Source'!#REF!</definedName>
    <definedName name="Requirements_KU" localSheetId="8">'[11]LGE Require &amp; Source'!#REF!</definedName>
    <definedName name="Requirements_KU" localSheetId="6">'[11]LGE Require &amp; Source'!#REF!</definedName>
    <definedName name="Requirements_KU" localSheetId="10">'[11]LGE Require &amp; Source'!#REF!</definedName>
    <definedName name="Requirements_KU" localSheetId="13">'[11]LGE Require &amp; Source'!#REF!</definedName>
    <definedName name="Requirements_KU" localSheetId="11">'[11]LGE Require &amp; Source'!#REF!</definedName>
    <definedName name="Requirements_KU">'[11]LGE Require &amp; Source'!#REF!</definedName>
    <definedName name="RevCol01">#REF!</definedName>
    <definedName name="RevCol01A">#REF!</definedName>
    <definedName name="RevCol01B" localSheetId="7">#REF!</definedName>
    <definedName name="RevCol01B" localSheetId="14">#REF!</definedName>
    <definedName name="RevCol01B" localSheetId="16">#REF!</definedName>
    <definedName name="RevCol01B" localSheetId="15">#REF!</definedName>
    <definedName name="RevCol01B" localSheetId="4">#REF!</definedName>
    <definedName name="RevCol01B" localSheetId="3">#REF!</definedName>
    <definedName name="RevCol01B" localSheetId="9">#REF!</definedName>
    <definedName name="RevCol01B" localSheetId="0">#REF!</definedName>
    <definedName name="RevCol01B" localSheetId="12">#REF!</definedName>
    <definedName name="RevCol01B" localSheetId="8">#REF!</definedName>
    <definedName name="RevCol01B" localSheetId="6">#REF!</definedName>
    <definedName name="RevCol01B" localSheetId="10">#REF!</definedName>
    <definedName name="RevCol01B" localSheetId="13">#REF!</definedName>
    <definedName name="RevCol01B" localSheetId="11">#REF!</definedName>
    <definedName name="RevCol01B">#REF!</definedName>
    <definedName name="RevCol02">#REF!</definedName>
    <definedName name="RevCol02A">#REF!</definedName>
    <definedName name="RevCol02B" localSheetId="7">#REF!</definedName>
    <definedName name="RevCol02B" localSheetId="14">#REF!</definedName>
    <definedName name="RevCol02B" localSheetId="16">#REF!</definedName>
    <definedName name="RevCol02B" localSheetId="15">#REF!</definedName>
    <definedName name="RevCol02B" localSheetId="4">#REF!</definedName>
    <definedName name="RevCol02B" localSheetId="3">#REF!</definedName>
    <definedName name="RevCol02B" localSheetId="9">#REF!</definedName>
    <definedName name="RevCol02B" localSheetId="0">#REF!</definedName>
    <definedName name="RevCol02B" localSheetId="12">#REF!</definedName>
    <definedName name="RevCol02B" localSheetId="8">#REF!</definedName>
    <definedName name="RevCol02B" localSheetId="6">#REF!</definedName>
    <definedName name="RevCol02B" localSheetId="10">#REF!</definedName>
    <definedName name="RevCol02B" localSheetId="13">#REF!</definedName>
    <definedName name="RevCol02B" localSheetId="11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7">#REF!</definedName>
    <definedName name="RevColTmp" localSheetId="14">#REF!</definedName>
    <definedName name="RevColTmp" localSheetId="16">#REF!</definedName>
    <definedName name="RevColTmp" localSheetId="15">#REF!</definedName>
    <definedName name="RevColTmp" localSheetId="4">#REF!</definedName>
    <definedName name="RevColTmp" localSheetId="3">#REF!</definedName>
    <definedName name="RevColTmp" localSheetId="9">#REF!</definedName>
    <definedName name="RevColTmp" localSheetId="0">#REF!</definedName>
    <definedName name="RevColTmp" localSheetId="12">#REF!</definedName>
    <definedName name="RevColTmp" localSheetId="8">#REF!</definedName>
    <definedName name="RevColTmp" localSheetId="6">#REF!</definedName>
    <definedName name="RevColTmp" localSheetId="10">#REF!</definedName>
    <definedName name="RevColTmp" localSheetId="13">#REF!</definedName>
    <definedName name="RevColTmp" localSheetId="11">#REF!</definedName>
    <definedName name="RevColTmp">#REF!</definedName>
    <definedName name="RevColTmpA" localSheetId="7">#REF!</definedName>
    <definedName name="RevColTmpA" localSheetId="14">#REF!</definedName>
    <definedName name="RevColTmpA" localSheetId="16">#REF!</definedName>
    <definedName name="RevColTmpA" localSheetId="15">#REF!</definedName>
    <definedName name="RevColTmpA" localSheetId="4">#REF!</definedName>
    <definedName name="RevColTmpA" localSheetId="3">#REF!</definedName>
    <definedName name="RevColTmpA" localSheetId="9">#REF!</definedName>
    <definedName name="RevColTmpA" localSheetId="0">#REF!</definedName>
    <definedName name="RevColTmpA" localSheetId="12">#REF!</definedName>
    <definedName name="RevColTmpA" localSheetId="8">#REF!</definedName>
    <definedName name="RevColTmpA" localSheetId="6">#REF!</definedName>
    <definedName name="RevColTmpA" localSheetId="10">#REF!</definedName>
    <definedName name="RevColTmpA" localSheetId="13">#REF!</definedName>
    <definedName name="RevColTmpA" localSheetId="11">#REF!</definedName>
    <definedName name="RevColTmpA">#REF!</definedName>
    <definedName name="RevColTmpB" localSheetId="7">#REF!</definedName>
    <definedName name="RevColTmpB" localSheetId="14">#REF!</definedName>
    <definedName name="RevColTmpB" localSheetId="16">#REF!</definedName>
    <definedName name="RevColTmpB" localSheetId="15">#REF!</definedName>
    <definedName name="RevColTmpB" localSheetId="4">#REF!</definedName>
    <definedName name="RevColTmpB" localSheetId="3">#REF!</definedName>
    <definedName name="RevColTmpB" localSheetId="9">#REF!</definedName>
    <definedName name="RevColTmpB" localSheetId="0">#REF!</definedName>
    <definedName name="RevColTmpB" localSheetId="12">#REF!</definedName>
    <definedName name="RevColTmpB" localSheetId="8">#REF!</definedName>
    <definedName name="RevColTmpB" localSheetId="6">#REF!</definedName>
    <definedName name="RevColTmpB" localSheetId="10">#REF!</definedName>
    <definedName name="RevColTmpB" localSheetId="13">#REF!</definedName>
    <definedName name="RevColTmpB" localSheetId="11">#REF!</definedName>
    <definedName name="RevColTmpB">#REF!</definedName>
    <definedName name="REVENUE_SUMMARY">#REF!</definedName>
    <definedName name="revenues_hide_ku_01" localSheetId="7">'[11]KU Other Electric Revenues'!#REF!</definedName>
    <definedName name="revenues_hide_ku_01" localSheetId="14">'[11]KU Other Electric Revenues'!#REF!</definedName>
    <definedName name="revenues_hide_ku_01" localSheetId="16">'[11]KU Other Electric Revenues'!#REF!</definedName>
    <definedName name="revenues_hide_ku_01" localSheetId="15">'[11]KU Other Electric Revenues'!#REF!</definedName>
    <definedName name="revenues_hide_ku_01" localSheetId="4">'[11]KU Other Electric Revenues'!#REF!</definedName>
    <definedName name="revenues_hide_ku_01" localSheetId="3">'[11]KU Other Electric Revenues'!#REF!</definedName>
    <definedName name="revenues_hide_ku_01" localSheetId="9">'[11]KU Other Electric Revenues'!#REF!</definedName>
    <definedName name="revenues_hide_ku_01" localSheetId="0">'[11]KU Other Electric Revenues'!#REF!</definedName>
    <definedName name="revenues_hide_ku_01" localSheetId="12">'[11]KU Other Electric Revenues'!#REF!</definedName>
    <definedName name="revenues_hide_ku_01" localSheetId="8">'[11]KU Other Electric Revenues'!#REF!</definedName>
    <definedName name="revenues_hide_ku_01" localSheetId="6">'[11]KU Other Electric Revenues'!#REF!</definedName>
    <definedName name="revenues_hide_ku_01" localSheetId="10">'[11]KU Other Electric Revenues'!#REF!</definedName>
    <definedName name="revenues_hide_ku_01" localSheetId="13">'[11]KU Other Electric Revenues'!#REF!</definedName>
    <definedName name="revenues_hide_ku_01" localSheetId="11">'[11]KU Other Electric Revenues'!#REF!</definedName>
    <definedName name="revenues_hide_ku_01">'[11]KU Other Electric Revenues'!#REF!</definedName>
    <definedName name="revenues_ku_01" localSheetId="7">'[11]KU Other Electric Revenues'!#REF!</definedName>
    <definedName name="revenues_ku_01" localSheetId="14">'[11]KU Other Electric Revenues'!#REF!</definedName>
    <definedName name="revenues_ku_01" localSheetId="16">'[11]KU Other Electric Revenues'!#REF!</definedName>
    <definedName name="revenues_ku_01" localSheetId="15">'[11]KU Other Electric Revenues'!#REF!</definedName>
    <definedName name="revenues_ku_01" localSheetId="4">'[11]KU Other Electric Revenues'!#REF!</definedName>
    <definedName name="revenues_ku_01" localSheetId="3">'[11]KU Other Electric Revenues'!#REF!</definedName>
    <definedName name="revenues_ku_01" localSheetId="9">'[11]KU Other Electric Revenues'!#REF!</definedName>
    <definedName name="revenues_ku_01" localSheetId="0">'[11]KU Other Electric Revenues'!#REF!</definedName>
    <definedName name="revenues_ku_01" localSheetId="12">'[11]KU Other Electric Revenues'!#REF!</definedName>
    <definedName name="revenues_ku_01" localSheetId="8">'[11]KU Other Electric Revenues'!#REF!</definedName>
    <definedName name="revenues_ku_01" localSheetId="6">'[11]KU Other Electric Revenues'!#REF!</definedName>
    <definedName name="revenues_ku_01" localSheetId="10">'[11]KU Other Electric Revenues'!#REF!</definedName>
    <definedName name="revenues_ku_01" localSheetId="13">'[11]KU Other Electric Revenues'!#REF!</definedName>
    <definedName name="revenues_ku_01" localSheetId="11">'[11]KU Other Electric Revenues'!#REF!</definedName>
    <definedName name="revenues_ku_01">'[11]KU Other Electric Revenues'!#REF!</definedName>
    <definedName name="REVPG1">#REF!</definedName>
    <definedName name="REVPG2" localSheetId="7">#REF!</definedName>
    <definedName name="REVPG2" localSheetId="14">#REF!</definedName>
    <definedName name="REVPG2" localSheetId="16">#REF!</definedName>
    <definedName name="REVPG2" localSheetId="4">#REF!</definedName>
    <definedName name="REVPG2" localSheetId="9">#REF!</definedName>
    <definedName name="REVPG2" localSheetId="12">#REF!</definedName>
    <definedName name="REVPG2" localSheetId="8">#REF!</definedName>
    <definedName name="REVPG2" localSheetId="6">#REF!</definedName>
    <definedName name="REVPG2" localSheetId="10">#REF!</definedName>
    <definedName name="REVPG2" localSheetId="13">#REF!</definedName>
    <definedName name="REVPG2" localSheetId="11">#REF!</definedName>
    <definedName name="REVPG2">#REF!</definedName>
    <definedName name="REVPG3">#REF!</definedName>
    <definedName name="RowDetails1">#REF!</definedName>
    <definedName name="RPTCOL">#REF!</definedName>
    <definedName name="RPTROW">#REF!</definedName>
    <definedName name="S1_">#REF!</definedName>
    <definedName name="S2_">#REF!</definedName>
    <definedName name="Sales" localSheetId="7">'[11]LGE Sales'!#REF!</definedName>
    <definedName name="Sales" localSheetId="14">'[11]LGE Sales'!#REF!</definedName>
    <definedName name="Sales" localSheetId="16">'[11]LGE Sales'!#REF!</definedName>
    <definedName name="Sales" localSheetId="15">'[11]LGE Sales'!#REF!</definedName>
    <definedName name="Sales" localSheetId="4">'[11]LGE Sales'!#REF!</definedName>
    <definedName name="Sales" localSheetId="3">'[11]LGE Sales'!#REF!</definedName>
    <definedName name="Sales" localSheetId="9">'[11]LGE Sales'!#REF!</definedName>
    <definedName name="Sales" localSheetId="0">'[11]LGE Sales'!#REF!</definedName>
    <definedName name="Sales" localSheetId="12">'[11]LGE Sales'!#REF!</definedName>
    <definedName name="Sales" localSheetId="8">'[11]LGE Sales'!#REF!</definedName>
    <definedName name="Sales" localSheetId="6">'[11]LGE Sales'!#REF!</definedName>
    <definedName name="Sales" localSheetId="10">'[11]LGE Sales'!#REF!</definedName>
    <definedName name="Sales" localSheetId="13">'[11]LGE Sales'!#REF!</definedName>
    <definedName name="Sales" localSheetId="11">'[11]LGE Sales'!#REF!</definedName>
    <definedName name="Sales">'[11]LGE Sales'!#REF!</definedName>
    <definedName name="sales_hide_ku_01" localSheetId="7">'[11]LGE Sales'!#REF!</definedName>
    <definedName name="sales_hide_ku_01" localSheetId="14">'[11]LGE Sales'!#REF!</definedName>
    <definedName name="sales_hide_ku_01" localSheetId="16">'[11]LGE Sales'!#REF!</definedName>
    <definedName name="sales_hide_ku_01" localSheetId="15">'[11]LGE Sales'!#REF!</definedName>
    <definedName name="sales_hide_ku_01" localSheetId="4">'[11]LGE Sales'!#REF!</definedName>
    <definedName name="sales_hide_ku_01" localSheetId="3">'[11]LGE Sales'!#REF!</definedName>
    <definedName name="sales_hide_ku_01" localSheetId="9">'[11]LGE Sales'!#REF!</definedName>
    <definedName name="sales_hide_ku_01" localSheetId="0">'[11]LGE Sales'!#REF!</definedName>
    <definedName name="sales_hide_ku_01" localSheetId="12">'[11]LGE Sales'!#REF!</definedName>
    <definedName name="sales_hide_ku_01" localSheetId="8">'[11]LGE Sales'!#REF!</definedName>
    <definedName name="sales_hide_ku_01" localSheetId="6">'[11]LGE Sales'!#REF!</definedName>
    <definedName name="sales_hide_ku_01" localSheetId="10">'[11]LGE Sales'!#REF!</definedName>
    <definedName name="sales_hide_ku_01" localSheetId="13">'[11]LGE Sales'!#REF!</definedName>
    <definedName name="sales_hide_ku_01" localSheetId="11">'[11]LGE Sales'!#REF!</definedName>
    <definedName name="sales_hide_ku_01">'[11]LGE Sales'!#REF!</definedName>
    <definedName name="sales_ku_01" localSheetId="7">'[11]LGE Sales'!#REF!</definedName>
    <definedName name="sales_ku_01" localSheetId="14">'[11]LGE Sales'!#REF!</definedName>
    <definedName name="sales_ku_01" localSheetId="16">'[11]LGE Sales'!#REF!</definedName>
    <definedName name="sales_ku_01" localSheetId="15">'[11]LGE Sales'!#REF!</definedName>
    <definedName name="sales_ku_01" localSheetId="4">'[11]LGE Sales'!#REF!</definedName>
    <definedName name="sales_ku_01" localSheetId="3">'[11]LGE Sales'!#REF!</definedName>
    <definedName name="sales_ku_01" localSheetId="9">'[11]LGE Sales'!#REF!</definedName>
    <definedName name="sales_ku_01" localSheetId="0">'[11]LGE Sales'!#REF!</definedName>
    <definedName name="sales_ku_01" localSheetId="12">'[11]LGE Sales'!#REF!</definedName>
    <definedName name="sales_ku_01" localSheetId="8">'[11]LGE Sales'!#REF!</definedName>
    <definedName name="sales_ku_01" localSheetId="6">'[11]LGE Sales'!#REF!</definedName>
    <definedName name="sales_ku_01" localSheetId="10">'[11]LGE Sales'!#REF!</definedName>
    <definedName name="sales_ku_01" localSheetId="13">'[11]LGE Sales'!#REF!</definedName>
    <definedName name="sales_ku_01" localSheetId="11">'[11]LGE Sales'!#REF!</definedName>
    <definedName name="sales_ku_01">'[11]LGE Sales'!#REF!</definedName>
    <definedName name="sales_title_ku" localSheetId="7">'[11]LGE Sales'!#REF!</definedName>
    <definedName name="sales_title_ku" localSheetId="14">'[11]LGE Sales'!#REF!</definedName>
    <definedName name="sales_title_ku" localSheetId="16">'[11]LGE Sales'!#REF!</definedName>
    <definedName name="sales_title_ku" localSheetId="15">'[11]LGE Sales'!#REF!</definedName>
    <definedName name="sales_title_ku" localSheetId="4">'[11]LGE Sales'!#REF!</definedName>
    <definedName name="sales_title_ku" localSheetId="3">'[11]LGE Sales'!#REF!</definedName>
    <definedName name="sales_title_ku" localSheetId="9">'[11]LGE Sales'!#REF!</definedName>
    <definedName name="sales_title_ku" localSheetId="0">'[11]LGE Sales'!#REF!</definedName>
    <definedName name="sales_title_ku" localSheetId="12">'[11]LGE Sales'!#REF!</definedName>
    <definedName name="sales_title_ku" localSheetId="8">'[11]LGE Sales'!#REF!</definedName>
    <definedName name="sales_title_ku" localSheetId="6">'[11]LGE Sales'!#REF!</definedName>
    <definedName name="sales_title_ku" localSheetId="10">'[11]LGE Sales'!#REF!</definedName>
    <definedName name="sales_title_ku" localSheetId="13">'[11]LGE Sales'!#REF!</definedName>
    <definedName name="sales_title_ku" localSheetId="11">'[11]LGE Sales'!#REF!</definedName>
    <definedName name="sales_title_ku">'[11]LGE Sales'!#REF!</definedName>
    <definedName name="SCHEDZ">#REF!</definedName>
    <definedName name="SECT1" localSheetId="7">#REF!</definedName>
    <definedName name="SECT1" localSheetId="14">#REF!</definedName>
    <definedName name="SECT1" localSheetId="16">#REF!</definedName>
    <definedName name="SECT1" localSheetId="4">#REF!</definedName>
    <definedName name="SECT1" localSheetId="9">#REF!</definedName>
    <definedName name="SECT1" localSheetId="12">#REF!</definedName>
    <definedName name="SECT1" localSheetId="8">#REF!</definedName>
    <definedName name="SECT1" localSheetId="6">#REF!</definedName>
    <definedName name="SECT1" localSheetId="10">#REF!</definedName>
    <definedName name="SECT1" localSheetId="13">#REF!</definedName>
    <definedName name="SECT1" localSheetId="11">#REF!</definedName>
    <definedName name="SECT1">#REF!</definedName>
    <definedName name="SECT2" localSheetId="7">#REF!</definedName>
    <definedName name="SECT2" localSheetId="14">#REF!</definedName>
    <definedName name="SECT2" localSheetId="16">#REF!</definedName>
    <definedName name="SECT2" localSheetId="4">#REF!</definedName>
    <definedName name="SECT2" localSheetId="9">#REF!</definedName>
    <definedName name="SECT2" localSheetId="12">#REF!</definedName>
    <definedName name="SECT2" localSheetId="8">#REF!</definedName>
    <definedName name="SECT2" localSheetId="6">#REF!</definedName>
    <definedName name="SECT2" localSheetId="10">#REF!</definedName>
    <definedName name="SECT2" localSheetId="13">#REF!</definedName>
    <definedName name="SECT2" localSheetId="11">#REF!</definedName>
    <definedName name="SECT2">#REF!</definedName>
    <definedName name="Segment">'[47]2 Q 253 end bal Query'!$N$6:$O$40</definedName>
    <definedName name="shoot" localSheetId="7">#REF!</definedName>
    <definedName name="shoot" localSheetId="14">#REF!</definedName>
    <definedName name="shoot" localSheetId="16">#REF!</definedName>
    <definedName name="shoot" localSheetId="15">#REF!</definedName>
    <definedName name="shoot" localSheetId="4">#REF!</definedName>
    <definedName name="shoot" localSheetId="3">#REF!</definedName>
    <definedName name="shoot" localSheetId="9">#REF!</definedName>
    <definedName name="shoot" localSheetId="0">#REF!</definedName>
    <definedName name="shoot" localSheetId="12">#REF!</definedName>
    <definedName name="shoot" localSheetId="8">#REF!</definedName>
    <definedName name="shoot" localSheetId="6">#REF!</definedName>
    <definedName name="shoot" localSheetId="10">#REF!</definedName>
    <definedName name="shoot" localSheetId="13">#REF!</definedName>
    <definedName name="shoot" localSheetId="11">#REF!</definedName>
    <definedName name="shoot">#REF!</definedName>
    <definedName name="SS">'[42]Shared Services'!$A$6:$C$213</definedName>
    <definedName name="SS2005INFL" localSheetId="7">'[18]Addtl Wps-8'!#REF!</definedName>
    <definedName name="SS2005INFL" localSheetId="14">'[18]Addtl Wps-8'!#REF!</definedName>
    <definedName name="SS2005INFL" localSheetId="16">'[18]Addtl Wps-8'!#REF!</definedName>
    <definedName name="SS2005INFL" localSheetId="15">'[18]Addtl Wps-8'!#REF!</definedName>
    <definedName name="SS2005INFL" localSheetId="4">'[18]Addtl Wps-8'!#REF!</definedName>
    <definedName name="SS2005INFL" localSheetId="3">'[18]Addtl Wps-8'!#REF!</definedName>
    <definedName name="SS2005INFL" localSheetId="9">'[18]Addtl Wps-8'!#REF!</definedName>
    <definedName name="SS2005INFL" localSheetId="0">'[18]Addtl Wps-8'!#REF!</definedName>
    <definedName name="SS2005INFL" localSheetId="12">'[18]Addtl Wps-8'!#REF!</definedName>
    <definedName name="SS2005INFL" localSheetId="8">'[18]Addtl Wps-8'!#REF!</definedName>
    <definedName name="SS2005INFL" localSheetId="6">'[18]Addtl Wps-8'!#REF!</definedName>
    <definedName name="SS2005INFL" localSheetId="10">'[18]Addtl Wps-8'!#REF!</definedName>
    <definedName name="SS2005INFL" localSheetId="13">'[18]Addtl Wps-8'!#REF!</definedName>
    <definedName name="SS2005INFL" localSheetId="11">'[18]Addtl Wps-8'!#REF!</definedName>
    <definedName name="SS2005INFL">'[18]Addtl Wps-8'!#REF!</definedName>
    <definedName name="SS2006INFL" localSheetId="7">'[18]Addtl Wps-8'!#REF!</definedName>
    <definedName name="SS2006INFL" localSheetId="14">'[18]Addtl Wps-8'!#REF!</definedName>
    <definedName name="SS2006INFL" localSheetId="16">'[18]Addtl Wps-8'!#REF!</definedName>
    <definedName name="SS2006INFL" localSheetId="15">'[18]Addtl Wps-8'!#REF!</definedName>
    <definedName name="SS2006INFL" localSheetId="4">'[18]Addtl Wps-8'!#REF!</definedName>
    <definedName name="SS2006INFL" localSheetId="3">'[18]Addtl Wps-8'!#REF!</definedName>
    <definedName name="SS2006INFL" localSheetId="9">'[18]Addtl Wps-8'!#REF!</definedName>
    <definedName name="SS2006INFL" localSheetId="0">'[18]Addtl Wps-8'!#REF!</definedName>
    <definedName name="SS2006INFL" localSheetId="12">'[18]Addtl Wps-8'!#REF!</definedName>
    <definedName name="SS2006INFL" localSheetId="8">'[18]Addtl Wps-8'!#REF!</definedName>
    <definedName name="SS2006INFL" localSheetId="6">'[18]Addtl Wps-8'!#REF!</definedName>
    <definedName name="SS2006INFL" localSheetId="10">'[18]Addtl Wps-8'!#REF!</definedName>
    <definedName name="SS2006INFL" localSheetId="13">'[18]Addtl Wps-8'!#REF!</definedName>
    <definedName name="SS2006INFL" localSheetId="11">'[18]Addtl Wps-8'!#REF!</definedName>
    <definedName name="SS2006INFL">'[18]Addtl Wps-8'!#REF!</definedName>
    <definedName name="SSEXP_MVG">'[22]Input'!$D$43</definedName>
    <definedName name="SSEXP_PROFORMA">'[23]DATA INPUT'!$D$45</definedName>
    <definedName name="START">#REF!</definedName>
    <definedName name="START2">#REF!</definedName>
    <definedName name="START3">#REF!</definedName>
    <definedName name="Statetax" localSheetId="7">'[18]Addtl Wps-8'!#REF!</definedName>
    <definedName name="Statetax" localSheetId="14">'[18]Addtl Wps-8'!#REF!</definedName>
    <definedName name="Statetax" localSheetId="16">'[18]Addtl Wps-8'!#REF!</definedName>
    <definedName name="Statetax" localSheetId="15">'[18]Addtl Wps-8'!#REF!</definedName>
    <definedName name="Statetax" localSheetId="4">'[18]Addtl Wps-8'!#REF!</definedName>
    <definedName name="Statetax" localSheetId="3">'[18]Addtl Wps-8'!#REF!</definedName>
    <definedName name="Statetax" localSheetId="9">'[18]Addtl Wps-8'!#REF!</definedName>
    <definedName name="Statetax" localSheetId="0">'[18]Addtl Wps-8'!#REF!</definedName>
    <definedName name="Statetax" localSheetId="12">'[18]Addtl Wps-8'!#REF!</definedName>
    <definedName name="Statetax" localSheetId="8">'[18]Addtl Wps-8'!#REF!</definedName>
    <definedName name="Statetax" localSheetId="6">'[18]Addtl Wps-8'!#REF!</definedName>
    <definedName name="Statetax" localSheetId="10">'[18]Addtl Wps-8'!#REF!</definedName>
    <definedName name="Statetax" localSheetId="13">'[18]Addtl Wps-8'!#REF!</definedName>
    <definedName name="Statetax" localSheetId="11">'[18]Addtl Wps-8'!#REF!</definedName>
    <definedName name="Statetax">'[18]Addtl Wps-8'!#REF!</definedName>
    <definedName name="SUMMARY">#REF!</definedName>
    <definedName name="Support">#REF!</definedName>
    <definedName name="SUPPORT5">#REF!</definedName>
    <definedName name="SUPPORT6" localSheetId="7">#REF!</definedName>
    <definedName name="SUPPORT6" localSheetId="14">#REF!</definedName>
    <definedName name="SUPPORT6" localSheetId="16">#REF!</definedName>
    <definedName name="SUPPORT6" localSheetId="15">#REF!</definedName>
    <definedName name="SUPPORT6" localSheetId="4">#REF!</definedName>
    <definedName name="SUPPORT6" localSheetId="3">#REF!</definedName>
    <definedName name="SUPPORT6" localSheetId="9">#REF!</definedName>
    <definedName name="SUPPORT6" localSheetId="0">#REF!</definedName>
    <definedName name="SUPPORT6" localSheetId="12">#REF!</definedName>
    <definedName name="SUPPORT6" localSheetId="8">#REF!</definedName>
    <definedName name="SUPPORT6" localSheetId="6">#REF!</definedName>
    <definedName name="SUPPORT6" localSheetId="10">#REF!</definedName>
    <definedName name="SUPPORT6" localSheetId="13">#REF!</definedName>
    <definedName name="SUPPORT6" localSheetId="11">#REF!</definedName>
    <definedName name="SUPPORT6">#REF!</definedName>
    <definedName name="SURC_16486">#REF!</definedName>
    <definedName name="SURC_17290">#REF!</definedName>
    <definedName name="Task" localSheetId="7">'[28]Source'!#REF!</definedName>
    <definedName name="Task" localSheetId="14">'[28]Source'!#REF!</definedName>
    <definedName name="Task" localSheetId="16">'[28]Source'!#REF!</definedName>
    <definedName name="Task" localSheetId="4">'[28]Source'!#REF!</definedName>
    <definedName name="Task" localSheetId="9">'[28]Source'!#REF!</definedName>
    <definedName name="Task" localSheetId="12">'[28]Source'!#REF!</definedName>
    <definedName name="Task" localSheetId="8">'[28]Source'!#REF!</definedName>
    <definedName name="Task" localSheetId="6">'[28]Source'!#REF!</definedName>
    <definedName name="Task" localSheetId="10">'[28]Source'!#REF!</definedName>
    <definedName name="Task" localSheetId="13">'[28]Source'!#REF!</definedName>
    <definedName name="Task" localSheetId="11">'[28]Source'!#REF!</definedName>
    <definedName name="Task">'[28]Source'!#REF!</definedName>
    <definedName name="Task2" localSheetId="7">'[28]Source'!#REF!</definedName>
    <definedName name="Task2" localSheetId="14">'[28]Source'!#REF!</definedName>
    <definedName name="Task2" localSheetId="16">'[28]Source'!#REF!</definedName>
    <definedName name="Task2" localSheetId="4">'[28]Source'!#REF!</definedName>
    <definedName name="Task2" localSheetId="9">'[28]Source'!#REF!</definedName>
    <definedName name="Task2" localSheetId="12">'[28]Source'!#REF!</definedName>
    <definedName name="Task2" localSheetId="8">'[28]Source'!#REF!</definedName>
    <definedName name="Task2" localSheetId="6">'[28]Source'!#REF!</definedName>
    <definedName name="Task2" localSheetId="10">'[28]Source'!#REF!</definedName>
    <definedName name="Task2" localSheetId="13">'[28]Source'!#REF!</definedName>
    <definedName name="Task2" localSheetId="11">'[28]Source'!#REF!</definedName>
    <definedName name="Task2">'[28]Source'!#REF!</definedName>
    <definedName name="TaskDescr" localSheetId="7">'[28]Source'!#REF!</definedName>
    <definedName name="TaskDescr" localSheetId="14">'[28]Source'!#REF!</definedName>
    <definedName name="TaskDescr" localSheetId="16">'[28]Source'!#REF!</definedName>
    <definedName name="TaskDescr" localSheetId="4">'[28]Source'!#REF!</definedName>
    <definedName name="TaskDescr" localSheetId="9">'[28]Source'!#REF!</definedName>
    <definedName name="TaskDescr" localSheetId="12">'[28]Source'!#REF!</definedName>
    <definedName name="TaskDescr" localSheetId="8">'[28]Source'!#REF!</definedName>
    <definedName name="TaskDescr" localSheetId="6">'[28]Source'!#REF!</definedName>
    <definedName name="TaskDescr" localSheetId="10">'[28]Source'!#REF!</definedName>
    <definedName name="TaskDescr" localSheetId="13">'[28]Source'!#REF!</definedName>
    <definedName name="TaskDescr" localSheetId="11">'[28]Source'!#REF!</definedName>
    <definedName name="TaskDescr">'[28]Source'!#REF!</definedName>
    <definedName name="TAX_RATE" localSheetId="7">'[8]#REF'!#REF!</definedName>
    <definedName name="TAX_RATE" localSheetId="14">'[8]#REF'!#REF!</definedName>
    <definedName name="TAX_RATE" localSheetId="16">'[8]#REF'!#REF!</definedName>
    <definedName name="TAX_RATE" localSheetId="15">'[8]#REF'!#REF!</definedName>
    <definedName name="TAX_RATE" localSheetId="4">'[8]#REF'!#REF!</definedName>
    <definedName name="TAX_RATE" localSheetId="3">'[8]#REF'!#REF!</definedName>
    <definedName name="TAX_RATE" localSheetId="9">'[8]#REF'!#REF!</definedName>
    <definedName name="TAX_RATE" localSheetId="0">'[8]#REF'!#REF!</definedName>
    <definedName name="TAX_RATE" localSheetId="12">'[8]#REF'!#REF!</definedName>
    <definedName name="TAX_RATE" localSheetId="8">'[8]#REF'!#REF!</definedName>
    <definedName name="TAX_RATE" localSheetId="6">'[8]#REF'!#REF!</definedName>
    <definedName name="TAX_RATE" localSheetId="10">'[8]#REF'!#REF!</definedName>
    <definedName name="TAX_RATE" localSheetId="13">'[8]#REF'!#REF!</definedName>
    <definedName name="TAX_RATE" localSheetId="11">'[8]#REF'!#REF!</definedName>
    <definedName name="TAX_RATE">'[8]#REF'!#REF!</definedName>
    <definedName name="TempReptgMo">'[10]Input'!$AG$19</definedName>
    <definedName name="TempReptgYr">'[10]Input'!$AG$21</definedName>
    <definedName name="TenyrNIAC">#REF!</definedName>
    <definedName name="TenyrRev">#REF!</definedName>
    <definedName name="test" localSheetId="2">'Capitalization - COC'!test</definedName>
    <definedName name="test" localSheetId="0">'KU and LGE Summary Rev Req '!test</definedName>
    <definedName name="test" localSheetId="1">'KU Summary Rev Req Adjustments'!test</definedName>
    <definedName name="test">[0]!test</definedName>
    <definedName name="TEST0">#REF!</definedName>
    <definedName name="TESTHKEY">#REF!</definedName>
    <definedName name="TESTKEYS">#REF!</definedName>
    <definedName name="TESTVKEY">#REF!</definedName>
    <definedName name="Three">'[24]Jurisdiction Input'!$B$7</definedName>
    <definedName name="Title">#REF!</definedName>
    <definedName name="Title_Choice">#REF!</definedName>
    <definedName name="Titles">#REF!</definedName>
    <definedName name="Titles_KU">#REF!</definedName>
    <definedName name="TrialBalance">'[48]trial balance'!$A$9:$C$360</definedName>
    <definedName name="trust">#REF!</definedName>
    <definedName name="ttt" localSheetId="7">#REF!</definedName>
    <definedName name="ttt" localSheetId="14">#REF!</definedName>
    <definedName name="ttt" localSheetId="16">#REF!</definedName>
    <definedName name="ttt" localSheetId="15">#REF!</definedName>
    <definedName name="ttt" localSheetId="4">#REF!</definedName>
    <definedName name="ttt" localSheetId="3">#REF!</definedName>
    <definedName name="ttt" localSheetId="9">#REF!</definedName>
    <definedName name="ttt" localSheetId="0">#REF!</definedName>
    <definedName name="ttt" localSheetId="12">#REF!</definedName>
    <definedName name="ttt" localSheetId="8">#REF!</definedName>
    <definedName name="ttt" localSheetId="6">#REF!</definedName>
    <definedName name="ttt" localSheetId="10">#REF!</definedName>
    <definedName name="ttt" localSheetId="13">#REF!</definedName>
    <definedName name="ttt" localSheetId="11">#REF!</definedName>
    <definedName name="ttt">#REF!</definedName>
    <definedName name="UpdateDate">'[10]Input'!$M$12</definedName>
    <definedName name="UpdateTime">'[10]Input'!$O$12</definedName>
    <definedName name="VALLEY" localSheetId="7">#REF!</definedName>
    <definedName name="VALLEY" localSheetId="14">#REF!</definedName>
    <definedName name="VALLEY" localSheetId="16">#REF!</definedName>
    <definedName name="VALLEY" localSheetId="15">#REF!</definedName>
    <definedName name="VALLEY" localSheetId="4">#REF!</definedName>
    <definedName name="VALLEY" localSheetId="3">#REF!</definedName>
    <definedName name="VALLEY" localSheetId="9">#REF!</definedName>
    <definedName name="VALLEY" localSheetId="0">#REF!</definedName>
    <definedName name="VALLEY" localSheetId="12">#REF!</definedName>
    <definedName name="VALLEY" localSheetId="8">#REF!</definedName>
    <definedName name="VALLEY" localSheetId="6">#REF!</definedName>
    <definedName name="VALLEY" localSheetId="10">#REF!</definedName>
    <definedName name="VALLEY" localSheetId="13">#REF!</definedName>
    <definedName name="VALLEY" localSheetId="11">#REF!</definedName>
    <definedName name="VALLEY">#REF!</definedName>
    <definedName name="VAN">#REF!</definedName>
    <definedName name="Variance">#REF!</definedName>
    <definedName name="VIEW1">#REF!</definedName>
    <definedName name="vol_rev_annual_ku" localSheetId="7">'[11]LGE Retail Margin'!#REF!</definedName>
    <definedName name="vol_rev_annual_ku" localSheetId="14">'[11]LGE Retail Margin'!#REF!</definedName>
    <definedName name="vol_rev_annual_ku" localSheetId="16">'[11]LGE Retail Margin'!#REF!</definedName>
    <definedName name="vol_rev_annual_ku" localSheetId="15">'[11]LGE Retail Margin'!#REF!</definedName>
    <definedName name="vol_rev_annual_ku" localSheetId="4">'[11]LGE Retail Margin'!#REF!</definedName>
    <definedName name="vol_rev_annual_ku" localSheetId="3">'[11]LGE Retail Margin'!#REF!</definedName>
    <definedName name="vol_rev_annual_ku" localSheetId="9">'[11]LGE Retail Margin'!#REF!</definedName>
    <definedName name="vol_rev_annual_ku" localSheetId="0">'[11]LGE Retail Margin'!#REF!</definedName>
    <definedName name="vol_rev_annual_ku" localSheetId="12">'[11]LGE Retail Margin'!#REF!</definedName>
    <definedName name="vol_rev_annual_ku" localSheetId="8">'[11]LGE Retail Margin'!#REF!</definedName>
    <definedName name="vol_rev_annual_ku" localSheetId="6">'[11]LGE Retail Margin'!#REF!</definedName>
    <definedName name="vol_rev_annual_ku" localSheetId="10">'[11]LGE Retail Margin'!#REF!</definedName>
    <definedName name="vol_rev_annual_ku" localSheetId="13">'[11]LGE Retail Margin'!#REF!</definedName>
    <definedName name="vol_rev_annual_ku" localSheetId="11">'[11]LGE Retail Margin'!#REF!</definedName>
    <definedName name="vol_rev_annual_ku">'[11]LGE Retail Margin'!#REF!</definedName>
    <definedName name="vol_rev_hide_ku_monthly" localSheetId="7">'[11]LGE Retail Margin'!#REF!</definedName>
    <definedName name="vol_rev_hide_ku_monthly" localSheetId="14">'[11]LGE Retail Margin'!#REF!</definedName>
    <definedName name="vol_rev_hide_ku_monthly" localSheetId="16">'[11]LGE Retail Margin'!#REF!</definedName>
    <definedName name="vol_rev_hide_ku_monthly" localSheetId="15">'[11]LGE Retail Margin'!#REF!</definedName>
    <definedName name="vol_rev_hide_ku_monthly" localSheetId="4">'[11]LGE Retail Margin'!#REF!</definedName>
    <definedName name="vol_rev_hide_ku_monthly" localSheetId="3">'[11]LGE Retail Margin'!#REF!</definedName>
    <definedName name="vol_rev_hide_ku_monthly" localSheetId="9">'[11]LGE Retail Margin'!#REF!</definedName>
    <definedName name="vol_rev_hide_ku_monthly" localSheetId="0">'[11]LGE Retail Margin'!#REF!</definedName>
    <definedName name="vol_rev_hide_ku_monthly" localSheetId="12">'[11]LGE Retail Margin'!#REF!</definedName>
    <definedName name="vol_rev_hide_ku_monthly" localSheetId="8">'[11]LGE Retail Margin'!#REF!</definedName>
    <definedName name="vol_rev_hide_ku_monthly" localSheetId="6">'[11]LGE Retail Margin'!#REF!</definedName>
    <definedName name="vol_rev_hide_ku_monthly" localSheetId="10">'[11]LGE Retail Margin'!#REF!</definedName>
    <definedName name="vol_rev_hide_ku_monthly" localSheetId="13">'[11]LGE Retail Margin'!#REF!</definedName>
    <definedName name="vol_rev_hide_ku_monthly" localSheetId="11">'[11]LGE Retail Margin'!#REF!</definedName>
    <definedName name="vol_rev_hide_ku_monthly">'[11]LGE Retail Margin'!#REF!</definedName>
    <definedName name="vol_rev_hide_lge_01" localSheetId="7">'[11]LGE Retail Margin'!#REF!</definedName>
    <definedName name="vol_rev_hide_lge_01" localSheetId="14">'[11]LGE Retail Margin'!#REF!</definedName>
    <definedName name="vol_rev_hide_lge_01" localSheetId="16">'[11]LGE Retail Margin'!#REF!</definedName>
    <definedName name="vol_rev_hide_lge_01" localSheetId="15">'[11]LGE Retail Margin'!#REF!</definedName>
    <definedName name="vol_rev_hide_lge_01" localSheetId="4">'[11]LGE Retail Margin'!#REF!</definedName>
    <definedName name="vol_rev_hide_lge_01" localSheetId="3">'[11]LGE Retail Margin'!#REF!</definedName>
    <definedName name="vol_rev_hide_lge_01" localSheetId="9">'[11]LGE Retail Margin'!#REF!</definedName>
    <definedName name="vol_rev_hide_lge_01" localSheetId="0">'[11]LGE Retail Margin'!#REF!</definedName>
    <definedName name="vol_rev_hide_lge_01" localSheetId="12">'[11]LGE Retail Margin'!#REF!</definedName>
    <definedName name="vol_rev_hide_lge_01" localSheetId="8">'[11]LGE Retail Margin'!#REF!</definedName>
    <definedName name="vol_rev_hide_lge_01" localSheetId="6">'[11]LGE Retail Margin'!#REF!</definedName>
    <definedName name="vol_rev_hide_lge_01" localSheetId="10">'[11]LGE Retail Margin'!#REF!</definedName>
    <definedName name="vol_rev_hide_lge_01" localSheetId="13">'[11]LGE Retail Margin'!#REF!</definedName>
    <definedName name="vol_rev_hide_lge_01" localSheetId="11">'[11]LGE Retail Margin'!#REF!</definedName>
    <definedName name="vol_rev_hide_lge_01">'[11]LGE Retail Margin'!#REF!</definedName>
    <definedName name="vol_rev_ku_monthly" localSheetId="7">'[11]LGE Retail Margin'!#REF!</definedName>
    <definedName name="vol_rev_ku_monthly" localSheetId="14">'[11]LGE Retail Margin'!#REF!</definedName>
    <definedName name="vol_rev_ku_monthly" localSheetId="16">'[11]LGE Retail Margin'!#REF!</definedName>
    <definedName name="vol_rev_ku_monthly" localSheetId="15">'[11]LGE Retail Margin'!#REF!</definedName>
    <definedName name="vol_rev_ku_monthly" localSheetId="4">'[11]LGE Retail Margin'!#REF!</definedName>
    <definedName name="vol_rev_ku_monthly" localSheetId="3">'[11]LGE Retail Margin'!#REF!</definedName>
    <definedName name="vol_rev_ku_monthly" localSheetId="9">'[11]LGE Retail Margin'!#REF!</definedName>
    <definedName name="vol_rev_ku_monthly" localSheetId="0">'[11]LGE Retail Margin'!#REF!</definedName>
    <definedName name="vol_rev_ku_monthly" localSheetId="12">'[11]LGE Retail Margin'!#REF!</definedName>
    <definedName name="vol_rev_ku_monthly" localSheetId="8">'[11]LGE Retail Margin'!#REF!</definedName>
    <definedName name="vol_rev_ku_monthly" localSheetId="6">'[11]LGE Retail Margin'!#REF!</definedName>
    <definedName name="vol_rev_ku_monthly" localSheetId="10">'[11]LGE Retail Margin'!#REF!</definedName>
    <definedName name="vol_rev_ku_monthly" localSheetId="13">'[11]LGE Retail Margin'!#REF!</definedName>
    <definedName name="vol_rev_ku_monthly" localSheetId="11">'[11]LGE Retail Margin'!#REF!</definedName>
    <definedName name="vol_rev_ku_monthly">'[11]LGE Retail Margin'!#REF!</definedName>
    <definedName name="volrev_data" localSheetId="7">'[11]LGE Retail Margin'!#REF!</definedName>
    <definedName name="volrev_data" localSheetId="14">'[11]LGE Retail Margin'!#REF!</definedName>
    <definedName name="volrev_data" localSheetId="16">'[11]LGE Retail Margin'!#REF!</definedName>
    <definedName name="volrev_data" localSheetId="15">'[11]LGE Retail Margin'!#REF!</definedName>
    <definedName name="volrev_data" localSheetId="4">'[11]LGE Retail Margin'!#REF!</definedName>
    <definedName name="volrev_data" localSheetId="3">'[11]LGE Retail Margin'!#REF!</definedName>
    <definedName name="volrev_data" localSheetId="9">'[11]LGE Retail Margin'!#REF!</definedName>
    <definedName name="volrev_data" localSheetId="0">'[11]LGE Retail Margin'!#REF!</definedName>
    <definedName name="volrev_data" localSheetId="12">'[11]LGE Retail Margin'!#REF!</definedName>
    <definedName name="volrev_data" localSheetId="8">'[11]LGE Retail Margin'!#REF!</definedName>
    <definedName name="volrev_data" localSheetId="6">'[11]LGE Retail Margin'!#REF!</definedName>
    <definedName name="volrev_data" localSheetId="10">'[11]LGE Retail Margin'!#REF!</definedName>
    <definedName name="volrev_data" localSheetId="13">'[11]LGE Retail Margin'!#REF!</definedName>
    <definedName name="volrev_data" localSheetId="11">'[11]LGE Retail Margin'!#REF!</definedName>
    <definedName name="volrev_data">'[11]LGE Retail Margin'!#REF!</definedName>
    <definedName name="WORKERS" localSheetId="7">#REF!</definedName>
    <definedName name="WORKERS" localSheetId="14">#REF!</definedName>
    <definedName name="WORKERS" localSheetId="16">#REF!</definedName>
    <definedName name="WORKERS" localSheetId="15">#REF!</definedName>
    <definedName name="WORKERS" localSheetId="4">#REF!</definedName>
    <definedName name="WORKERS" localSheetId="3">#REF!</definedName>
    <definedName name="WORKERS" localSheetId="9">#REF!</definedName>
    <definedName name="WORKERS" localSheetId="0">#REF!</definedName>
    <definedName name="WORKERS" localSheetId="12">#REF!</definedName>
    <definedName name="WORKERS" localSheetId="8">#REF!</definedName>
    <definedName name="WORKERS" localSheetId="6">#REF!</definedName>
    <definedName name="WORKERS" localSheetId="10">#REF!</definedName>
    <definedName name="WORKERS" localSheetId="13">#REF!</definedName>
    <definedName name="WORKERS" localSheetId="11">#REF!</definedName>
    <definedName name="WORKERS">#REF!</definedName>
    <definedName name="WP_2_4">#REF!</definedName>
    <definedName name="WP_2_4_1">#REF!</definedName>
    <definedName name="WP_2_4_3">#REF!</definedName>
    <definedName name="WP_4_4">#REF!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TD">#REF!</definedName>
  </definedNames>
  <calcPr fullCalcOnLoad="1"/>
</workbook>
</file>

<file path=xl/sharedStrings.xml><?xml version="1.0" encoding="utf-8"?>
<sst xmlns="http://schemas.openxmlformats.org/spreadsheetml/2006/main" count="787" uniqueCount="358">
  <si>
    <t>Kentucky Utilities Company</t>
  </si>
  <si>
    <t>Recommended by KIUC</t>
  </si>
  <si>
    <t>Adjusted</t>
  </si>
  <si>
    <t>Jurisdictional</t>
  </si>
  <si>
    <t>Kentucky</t>
  </si>
  <si>
    <t>Cost</t>
  </si>
  <si>
    <t>Capitalization</t>
  </si>
  <si>
    <t>Capital</t>
  </si>
  <si>
    <t xml:space="preserve">1. Assume pre-tax income of </t>
  </si>
  <si>
    <t>5. Taxable income for State income tax</t>
  </si>
  <si>
    <t>6.  State income tax at 6.00%</t>
  </si>
  <si>
    <t>8.  Federal income tax at 35%</t>
  </si>
  <si>
    <t>9.  Total Bad Debt, PSC Assessment, State and Federal income taxes</t>
  </si>
  <si>
    <t xml:space="preserve">     (Line 2 + Line 3 + Line 6 + Line 8)</t>
  </si>
  <si>
    <t xml:space="preserve">10.  Assume pre-tax income of </t>
  </si>
  <si>
    <t>11.  Gross Up Revenue Factor</t>
  </si>
  <si>
    <t>Calculation of Revenue Gross Up Factor</t>
  </si>
  <si>
    <t>Company Filed</t>
  </si>
  <si>
    <t>Based on Rates</t>
  </si>
  <si>
    <t>KIUC</t>
  </si>
  <si>
    <t>Adjustments</t>
  </si>
  <si>
    <t>In Effect</t>
  </si>
  <si>
    <t>Long Term Debt</t>
  </si>
  <si>
    <t>Common Equity</t>
  </si>
  <si>
    <t>Short Term Debt</t>
  </si>
  <si>
    <t>Amount</t>
  </si>
  <si>
    <t>Operating Income Issues</t>
  </si>
  <si>
    <t>KIUC Recommended Change in Base Rates</t>
  </si>
  <si>
    <t>Increase Requested by Company</t>
  </si>
  <si>
    <t>Total KIUC Adjustments to Company Request</t>
  </si>
  <si>
    <t>As Filed By Company with Additional KIUC Computations</t>
  </si>
  <si>
    <t>Summary of Revenue Requirement Adjustments-Jurisdictional Electric Operations</t>
  </si>
  <si>
    <t>KIUC Adjustments:</t>
  </si>
  <si>
    <t xml:space="preserve">Kentucky </t>
  </si>
  <si>
    <t>Proforma</t>
  </si>
  <si>
    <t>Component</t>
  </si>
  <si>
    <t>Weighted</t>
  </si>
  <si>
    <t>Grossed Up</t>
  </si>
  <si>
    <t xml:space="preserve">Revenue </t>
  </si>
  <si>
    <t>Balance</t>
  </si>
  <si>
    <t>Factor</t>
  </si>
  <si>
    <t>Ratio</t>
  </si>
  <si>
    <t>Costs</t>
  </si>
  <si>
    <t>Avg Cost</t>
  </si>
  <si>
    <t>Requirement</t>
  </si>
  <si>
    <t>Total Capital</t>
  </si>
  <si>
    <t>Incremental</t>
  </si>
  <si>
    <t>Revenue</t>
  </si>
  <si>
    <t>Adjustment 1</t>
  </si>
  <si>
    <t>Cost of Capital Issues</t>
  </si>
  <si>
    <t>($ Millions)</t>
  </si>
  <si>
    <t>KIUC Adjustments to KU Capitalization and Cost of Capital</t>
  </si>
  <si>
    <t>I.  KU Capitalization, Cost of Capital, and Gross Revenue Conversion Factor Per Filing</t>
  </si>
  <si>
    <t>KU</t>
  </si>
  <si>
    <t>13.  Gross-Up Conversion Factor-Debt Only</t>
  </si>
  <si>
    <t>12.  Gross-Up Conversion Factor</t>
  </si>
  <si>
    <t>4. Production Tax Credit-State</t>
  </si>
  <si>
    <t>State Tax Rate</t>
  </si>
  <si>
    <t>Total Co.</t>
  </si>
  <si>
    <t xml:space="preserve">Jurisdictional </t>
  </si>
  <si>
    <t>4. Production Tax Credit-Federal</t>
  </si>
  <si>
    <t>7.  Taxable income for Federal income tax</t>
  </si>
  <si>
    <t>B/D and PSC</t>
  </si>
  <si>
    <t>Adj</t>
  </si>
  <si>
    <t>Gross-up</t>
  </si>
  <si>
    <t>Amt</t>
  </si>
  <si>
    <t>Year</t>
  </si>
  <si>
    <t>Total</t>
  </si>
  <si>
    <t>Each 1% ROE</t>
  </si>
  <si>
    <t>KY</t>
  </si>
  <si>
    <t>Kentucky Utilities Company and Louisville Gas &amp; Electric Company</t>
  </si>
  <si>
    <t>LG&amp;E</t>
  </si>
  <si>
    <t>Case Nos. 2014-00371 and 2014-00372</t>
  </si>
  <si>
    <t>For the Test Year Ended June 30, 2016</t>
  </si>
  <si>
    <t>Case No. 2014-00371</t>
  </si>
  <si>
    <t>Test Year Ending June 30, 2016</t>
  </si>
  <si>
    <t>See Schedue H-1</t>
  </si>
  <si>
    <t>2. Bad Debt at .3200%</t>
  </si>
  <si>
    <t>3. PSC Assessment at .19520%</t>
  </si>
  <si>
    <t>13 Month</t>
  </si>
  <si>
    <t>Average</t>
  </si>
  <si>
    <t xml:space="preserve">   Reflect Return on Equity of 8.6%</t>
  </si>
  <si>
    <t>$ Millions</t>
  </si>
  <si>
    <t xml:space="preserve">KIUC Adjustment to Reduce Depreciation Expense for Cane Run 7 </t>
  </si>
  <si>
    <t>To Remove Net terminal Salvage Embedded into Net Salvage Rates</t>
  </si>
  <si>
    <t>AS FILED</t>
  </si>
  <si>
    <t>COMPOSITE</t>
  </si>
  <si>
    <t>NET</t>
  </si>
  <si>
    <t>ORIGINAL</t>
  </si>
  <si>
    <t xml:space="preserve">ANNUAL ACCRUAL     </t>
  </si>
  <si>
    <t>REMAIN</t>
  </si>
  <si>
    <t>ACCT.</t>
  </si>
  <si>
    <t xml:space="preserve"> TITLE</t>
  </si>
  <si>
    <t>SALVAGE</t>
  </si>
  <si>
    <t>COST</t>
  </si>
  <si>
    <t>BOOK</t>
  </si>
  <si>
    <t>FUTURE</t>
  </si>
  <si>
    <t>AMOUNT</t>
  </si>
  <si>
    <t>PERCENT</t>
  </si>
  <si>
    <t>LIFE</t>
  </si>
  <si>
    <t>(I)</t>
  </si>
  <si>
    <t>(II)</t>
  </si>
  <si>
    <t>(III)</t>
  </si>
  <si>
    <t>RESERVE</t>
  </si>
  <si>
    <t>ACCRUALS</t>
  </si>
  <si>
    <t>(X)</t>
  </si>
  <si>
    <t>(XI)</t>
  </si>
  <si>
    <t>(IX)</t>
  </si>
  <si>
    <t xml:space="preserve">Structures &amp; Improvements </t>
  </si>
  <si>
    <t>Accessory Electrical Equipment</t>
  </si>
  <si>
    <t xml:space="preserve"> </t>
  </si>
  <si>
    <t>Other Production Plant</t>
  </si>
  <si>
    <t>Fuel Holders and Accessories</t>
  </si>
  <si>
    <t>Generators</t>
  </si>
  <si>
    <t xml:space="preserve">Misc. Power Plant Equip. </t>
  </si>
  <si>
    <t>Cane Run 7</t>
  </si>
  <si>
    <t>Prime Movers</t>
  </si>
  <si>
    <t>As Filed Plant Balances By Month during Test Year</t>
  </si>
  <si>
    <t>As Filed Depreciation Expense during Test Year</t>
  </si>
  <si>
    <t>Source:  DEPRC_EXP_WKPR (AG 1-59)</t>
  </si>
  <si>
    <t>Matches WP D-2.1a</t>
  </si>
  <si>
    <t>Response to KIUC 2-13</t>
  </si>
  <si>
    <t>Interim Retirements</t>
  </si>
  <si>
    <t>Terminal Retirements</t>
  </si>
  <si>
    <t>Total Retirments</t>
  </si>
  <si>
    <t>To Remove Net Terminal Salvage Embedded into Net Salvage Rates</t>
  </si>
  <si>
    <t>Depreciaton Expense Total Company - KIUC Recommended</t>
  </si>
  <si>
    <t>Depreciaton Expense Total Company - As Filed</t>
  </si>
  <si>
    <t>Reduction in Total Company Depreciation Expense</t>
  </si>
  <si>
    <t>AS ADJUSTED BY KIUC</t>
  </si>
  <si>
    <t>KY Jurisdiction Allocation % - Forecast Test Year for Depreciation</t>
  </si>
  <si>
    <t>KIUC Recommended Reduction in Cane Run 7 Depreciation Expense</t>
  </si>
  <si>
    <t>KIUC Recommended Depreciation Expense during Test Year</t>
  </si>
  <si>
    <t xml:space="preserve">   Reduce Cane Run 7 Depreciation Expense Related to Net Salvage</t>
  </si>
  <si>
    <t xml:space="preserve">KIUC Adjustment to Remove Incentive Compensation Tied to Financial Performance </t>
  </si>
  <si>
    <t>Incentive Compensation Tied to PPL EPS</t>
  </si>
  <si>
    <t>Incentive Compensation Tied to LKE Net Income</t>
  </si>
  <si>
    <t>Total Incentive Compensation Tied to Financial Performance</t>
  </si>
  <si>
    <t>KY Jurisdiction Allocation % - Forecast Test Year for Labor</t>
  </si>
  <si>
    <t xml:space="preserve">   Remove Incentive Compensation Tied to Financial Performance</t>
  </si>
  <si>
    <t>See Response to KIUC 2-14</t>
  </si>
  <si>
    <t xml:space="preserve">   Remove Nonrecurring O&amp;M for the Retiring Green River 3 and 4 Units</t>
  </si>
  <si>
    <t>Budget</t>
  </si>
  <si>
    <t>FERC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</si>
  <si>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</si>
  <si>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</si>
  <si>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</si>
  <si>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</si>
  <si>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</si>
  <si>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</si>
  <si>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</si>
  <si>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</si>
  <si>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</si>
  <si>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</si>
  <si>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</si>
  <si>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</si>
  <si>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</si>
  <si>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</si>
  <si>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</si>
  <si>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</si>
  <si>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</si>
  <si>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</si>
  <si>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</si>
  <si>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</si>
  <si>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</si>
  <si>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</si>
  <si>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</si>
  <si>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</si>
  <si>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Green River 3</t>
  </si>
  <si>
    <t>408</t>
  </si>
  <si>
    <t>500</t>
  </si>
  <si>
    <t>501</t>
  </si>
  <si>
    <t>502</t>
  </si>
  <si>
    <t>505</t>
  </si>
  <si>
    <t>506</t>
  </si>
  <si>
    <t>509</t>
  </si>
  <si>
    <t>510</t>
  </si>
  <si>
    <t>511</t>
  </si>
  <si>
    <t>512</t>
  </si>
  <si>
    <t>513</t>
  </si>
  <si>
    <t>514</t>
  </si>
  <si>
    <t>925</t>
  </si>
  <si>
    <t>926</t>
  </si>
  <si>
    <t>Green River 4</t>
  </si>
  <si>
    <t>Green River Common</t>
  </si>
  <si>
    <t>426</t>
  </si>
  <si>
    <t>507</t>
  </si>
  <si>
    <t>Test</t>
  </si>
  <si>
    <t>NOT INCLUDED BELOW THE LINE</t>
  </si>
  <si>
    <t>KIUC Adjustment to Remove Non-Recurring Operating Expenses for Green River Units 3 &amp; 4</t>
  </si>
  <si>
    <t>Remove Non-Recurring Amounts in These Accounts</t>
  </si>
  <si>
    <t>Company</t>
  </si>
  <si>
    <t xml:space="preserve">KY </t>
  </si>
  <si>
    <t>Juris %</t>
  </si>
  <si>
    <t>Jurisdiction</t>
  </si>
  <si>
    <t>Not Included</t>
  </si>
  <si>
    <t>Not included - Fuel</t>
  </si>
  <si>
    <t>Total Included</t>
  </si>
  <si>
    <t>See Response to KIUC 1-7 - Used All Test Year Costs for Non-Fuel and Above Line Operating Expenses</t>
  </si>
  <si>
    <t>Thus, costs for accounts 426, 501, and 509 were excluded.</t>
  </si>
  <si>
    <t>Total 17</t>
  </si>
  <si>
    <t>Total Costs During Test Year</t>
  </si>
  <si>
    <t>Less: Costs to be Incurred During 2017 as Recurring</t>
  </si>
  <si>
    <t>Net Non-Recurring Amounts to Remove</t>
  </si>
  <si>
    <t>See Response to KIUC 1-7 - Used All Costs for Non-Fuel and Above Line Operating Expenses</t>
  </si>
  <si>
    <t>$</t>
  </si>
  <si>
    <t>KIUC Adjustment to Reduce Uncollectible Expense to 5-Year Average</t>
  </si>
  <si>
    <t>Source:  Response to AG 1-2, 1-3, 2-3, Schedule C-2.1 F</t>
  </si>
  <si>
    <t>Uncollectible Expense Included in Forecasted Test Period-KY Jurisdictional</t>
  </si>
  <si>
    <t>2010 Uncollectible Expense</t>
  </si>
  <si>
    <t>2011 Uncollectible Expense</t>
  </si>
  <si>
    <t>2012 Uncollectible Expense</t>
  </si>
  <si>
    <t>2013 Uncollectible Expense</t>
  </si>
  <si>
    <t>2014 Uncollectible Expense</t>
  </si>
  <si>
    <t>5 Yr Average Uncollectible Expense</t>
  </si>
  <si>
    <t>KIUC Adjustment to Reflect 5-Year Average of Uncollectible Expense-KY Jur</t>
  </si>
  <si>
    <t xml:space="preserve">   Reduce Uncollectible Expense to 5-Year Average</t>
  </si>
  <si>
    <t>Source:  Response to KIUC 1-29</t>
  </si>
  <si>
    <t>Mountain Storm Regulatory Asset Balance at 7/1/2015</t>
  </si>
  <si>
    <t>Amortization over 5 Years</t>
  </si>
  <si>
    <t>Annual Amortization of Mountain Storm Regulatory Asset</t>
  </si>
  <si>
    <t>As Filed Annual Amortization of Mountain Storm Regulatory Asset</t>
  </si>
  <si>
    <t>KIUC Reduction to Reflect 5-Year Amortization of Mountain Storm Reg Asset</t>
  </si>
  <si>
    <t>Muni MISO Exit Fee Regulatory Asset Balance at 7/1/2015</t>
  </si>
  <si>
    <t>As Filed Annual Amortization of Muni MISO Exit Fee Regulatory Asset</t>
  </si>
  <si>
    <t>Annual Amortization of Muni MISO Exit Fee Regulatory Asset</t>
  </si>
  <si>
    <t>KIUC Reduction to Reflect 5-Year Amortization of Muni MISO Exit Fee Reg Asset</t>
  </si>
  <si>
    <t>KIUC Adjustment to Remove Property Taxes on CWIP</t>
  </si>
  <si>
    <t>Source:  Response to KIUC 1-36</t>
  </si>
  <si>
    <t>CWIP Subject to Property Taxes Paid during 2015</t>
  </si>
  <si>
    <t>Net Plant (including CWIP) Subject to Property Taxes Paid During 2015</t>
  </si>
  <si>
    <t xml:space="preserve">   Property Taxes Paid During 2015</t>
  </si>
  <si>
    <t xml:space="preserve">CWIP as a Percentage of Reportable Net Book Value Subject to </t>
  </si>
  <si>
    <t>2015 Property Tax Expense Based on CWIP</t>
  </si>
  <si>
    <t>CWIP Subject to Property Taxes Paid during 2016</t>
  </si>
  <si>
    <t>Net Plant (including CWIP) Subject to Property Taxes Paid During 2016</t>
  </si>
  <si>
    <t xml:space="preserve">   Property Taxes Paid During 2016</t>
  </si>
  <si>
    <t>2016 Property Tax Expense Based on CWIP</t>
  </si>
  <si>
    <t>Remove 2015 Property Tax Expense Based on CWIP in Test Year (6 Months)</t>
  </si>
  <si>
    <t>Remove 2016 Property Tax Expense Based on CWIP in Test Year (6 Months)</t>
  </si>
  <si>
    <t>Remove Test Year Property Tax Expense Based on CWIP-Total Co.</t>
  </si>
  <si>
    <t>KY Jurisdiction Allocation % - Forecast Test Year Net Plant</t>
  </si>
  <si>
    <t>Remove Test Year Property Tax Expense Based on CWIP-KY Jur</t>
  </si>
  <si>
    <t xml:space="preserve">   Remove Property Tax Expense Associated with CWIP</t>
  </si>
  <si>
    <t xml:space="preserve">   Reduce Pension Expense</t>
  </si>
  <si>
    <t>KIUC Adjustment to Reduce Capitalization</t>
  </si>
  <si>
    <t>See responses to KIUC 1-25, 1-26 and AG 1-27</t>
  </si>
  <si>
    <t>Increase in ADIT in Capitalization to Reflect 50% Bonus Depreciation in 2014</t>
  </si>
  <si>
    <t>To Reflect 50% Bonus Depreciation in 2014</t>
  </si>
  <si>
    <t xml:space="preserve">   Reduce Capitalization for CWIP Slippage</t>
  </si>
  <si>
    <t>IV.  KU Capitalization, Cost of Capital, and Gross Revenue Conversion Factor Adjusting Cost of Short Term Debt</t>
  </si>
  <si>
    <t xml:space="preserve">   Reduce Cost of Short Term Debt</t>
  </si>
  <si>
    <t xml:space="preserve">   Reduce Capitalization Associated With Paddy's Run Demolition Costs</t>
  </si>
  <si>
    <t xml:space="preserve">   Increase Late Payment Revenues</t>
  </si>
  <si>
    <t>KIUC Adjustment to Increase Late Payment Revenues to 5-Year Average</t>
  </si>
  <si>
    <t>Late Payment Revenue Included in Forecasted Test Period-KY Jurisdictional</t>
  </si>
  <si>
    <t>2010 Late Payment Revenue</t>
  </si>
  <si>
    <t>2011 Late Payment Revenue</t>
  </si>
  <si>
    <t>2012 Late Payment Revenue</t>
  </si>
  <si>
    <t>2013 Late Payment Revenue</t>
  </si>
  <si>
    <t>2014 Late Payment Revenue</t>
  </si>
  <si>
    <t>5 Yr Average Late Payment Revenue</t>
  </si>
  <si>
    <t xml:space="preserve">   Extend Amortization Period on Deferred Costs</t>
  </si>
  <si>
    <t>KIUC Adjustment to Extend Amortization Expense on Deferred Costs</t>
  </si>
  <si>
    <t xml:space="preserve">   Revise Section 199 Income Tax Exp. Deduction for Bonus Depr. Extension</t>
  </si>
  <si>
    <t xml:space="preserve">   Reduce Capitalization to Reflect 50% Bonus Depreciation Extension</t>
  </si>
  <si>
    <t>See response to Staff 3-19 (KU) for slippage estimate of 2.2% and Staff 2-75</t>
  </si>
  <si>
    <t>As Filed Capitalization - Schedule A</t>
  </si>
  <si>
    <t>Adjusted Capitalization - Schedule A</t>
  </si>
  <si>
    <t>Reduction in Capitalization - KY Jurisdiction</t>
  </si>
  <si>
    <t>Matches Total on Revised Schedule A - Staff 2-75</t>
  </si>
  <si>
    <t xml:space="preserve">   Reflect Other Operating Income Effects of Utilizing CWIP Slippage Factor</t>
  </si>
  <si>
    <t xml:space="preserve"> The new Split in Cap Structure provided on updated Schedule J-1.1/J-1.2 on Staff 2-75</t>
  </si>
  <si>
    <t>See COC calculation for new capitalization amounts that match the Company's Schedule</t>
  </si>
  <si>
    <t>Related to CWIP Slippage Factor of 97.803%</t>
  </si>
  <si>
    <t>II.  KU Capitalization, Cost of Capital, and Gross Revenue Conversion Factor Reducing Capitalization for CWIP Slippage - See Company's Quantification of Adjusted Capitalization in Staff 2-75</t>
  </si>
  <si>
    <t>V.  KU Capitalization, Cost of Capital, and Gross Revenue Conversion Factor Adjusting Cost of Long Term Debt</t>
  </si>
  <si>
    <t xml:space="preserve">   Reduce Cost of Long Term Debt</t>
  </si>
  <si>
    <t>VI.  KU Capitalization, Cost of Capital, and Gross Revenue Conversion Factor Adjusting Return on Common Equity to 8.6%.</t>
  </si>
  <si>
    <t>2015 Property Tax Expense - Total Company Excluding ECR</t>
  </si>
  <si>
    <t>2016 Property Tax Expense - Total Company Excluding ECR</t>
  </si>
  <si>
    <t xml:space="preserve">AG 1-27 Excel Attachment - Worksheet Tab 3 - Opt out 2015 </t>
  </si>
  <si>
    <t xml:space="preserve">     Reduction in Capitalization - Cell C-18</t>
  </si>
  <si>
    <t xml:space="preserve">     Increase in Income Tax Expense (Section 199 Effect) - Cell C-22</t>
  </si>
  <si>
    <t>This result Needs to be Grossed up in Revenue Requirement Using Fed Tax Rate</t>
  </si>
  <si>
    <t xml:space="preserve">  of 35%.</t>
  </si>
  <si>
    <t xml:space="preserve">     Increase in Income Tax Expense (Section 199 Effect) - Grossed Up</t>
  </si>
  <si>
    <t>III.  KU Capitalization, Cost of Capital, and Gross Revenue Conversion Factor Reducing Capitalization to Reflect 50% Bonus Depreciation - See Company's Quantification in AG 1-27</t>
  </si>
  <si>
    <t>Taxes</t>
  </si>
  <si>
    <t>Only</t>
  </si>
  <si>
    <t>Employees at the End of 2011</t>
  </si>
  <si>
    <t>Employees at the End of 2012</t>
  </si>
  <si>
    <t>Employees at the End of 2013</t>
  </si>
  <si>
    <t>Budgeted</t>
  </si>
  <si>
    <t>Actual</t>
  </si>
  <si>
    <t>Difference</t>
  </si>
  <si>
    <t>% Slippage</t>
  </si>
  <si>
    <t>Average Employees</t>
  </si>
  <si>
    <t>Test Year Budgeted Payroll Expense</t>
  </si>
  <si>
    <t xml:space="preserve">Test Year Budgeted Pensions and Benefits Expense </t>
  </si>
  <si>
    <t>Less: Pension Expense Removed in Separate KIUC Adjustment</t>
  </si>
  <si>
    <t xml:space="preserve">  (Base Pay + Overtime and Other Pay + Incentive Compensation)</t>
  </si>
  <si>
    <t>Less: Incentive Compensation Removed in Separate KIUC Adjustment</t>
  </si>
  <si>
    <t>Test Year Budgeted Payroll Expense As Adjusted by KIUC</t>
  </si>
  <si>
    <t>Test Year Budgeted Pensions and Benefits Expense As Adjusted by KIUC</t>
  </si>
  <si>
    <t>See Pension Expense Tab</t>
  </si>
  <si>
    <t xml:space="preserve">    As Adjusted by KIUC</t>
  </si>
  <si>
    <t>Test Year Payroll Expense and Pensions and Benefits Expense</t>
  </si>
  <si>
    <t>KIUC Recommended Reduction in Payroll &amp; Related Pensions and Benefits Expense</t>
  </si>
  <si>
    <t>Average Employee Slippage Factor From Above</t>
  </si>
  <si>
    <t>Payroll Taxes Budgeted After Adjustment for Incentive Compensation</t>
  </si>
  <si>
    <t>KIUC Adjustment to Reduce Payroll and Related Benefits Expense for Employee Slippage</t>
  </si>
  <si>
    <t>Sources:  Responses to Staff 1-32, AG 1-50, Sch C-2.1</t>
  </si>
  <si>
    <t xml:space="preserve">   Reduce Payroll and Related Benefits Expenses</t>
  </si>
  <si>
    <t>KIUC Adjustment to Reduce Payroll and Related Benefits Expenses</t>
  </si>
  <si>
    <t>Sources:  Responses to KIUC 2-20</t>
  </si>
  <si>
    <t>Core Skill Building /Knowledge Retention and Transfer - Payroll Expense</t>
  </si>
  <si>
    <t>Core Skill Building /Knowledge Retention and Transfer - Benefits and Taxes Expense</t>
  </si>
  <si>
    <t>Core Skill Building /Knowledge Retention and Transfer - Total Expense</t>
  </si>
  <si>
    <t>Green River Employees Transferred to Metering (11) - Payroll Expense</t>
  </si>
  <si>
    <t>Green River Employees Transferred to Metering (11) - Benefits and Taxes Expense</t>
  </si>
  <si>
    <t>Green River Employees Transferred to Metering (11) - Total Expense</t>
  </si>
  <si>
    <t xml:space="preserve">Annual Estimated Decrease in Contractor Expense - Total KU </t>
  </si>
  <si>
    <t>Core Skill Building /Knowledge Retention and Transfer - Number of Employees</t>
  </si>
  <si>
    <t>Green River Employees Transferred to Metering</t>
  </si>
  <si>
    <t>Total Employees Being Removed</t>
  </si>
  <si>
    <t>Total Employee Additions</t>
  </si>
  <si>
    <t>Percentage of Employee Additions Being Removed</t>
  </si>
  <si>
    <t>Annual Estimated Decrease in Contractor Expense Related to Employee Cost Removals</t>
  </si>
  <si>
    <t>Total Reduction to Payroll and Benefits Expense Net of Contractor Expense Savings - Tot Co</t>
  </si>
  <si>
    <t>Total Reduction to Payroll and Benefits Expense Net of Contractor Expense Savings - KY Jur</t>
  </si>
  <si>
    <t xml:space="preserve">   (Includes Transfers to Headquarters and Mill Creek - See AG 2-18)</t>
  </si>
  <si>
    <t>Unrecognized Gain/Loss</t>
  </si>
  <si>
    <t>Years</t>
  </si>
  <si>
    <t>of Future</t>
  </si>
  <si>
    <t>Service</t>
  </si>
  <si>
    <t>ServCo</t>
  </si>
  <si>
    <t>KU % of ServCo</t>
  </si>
  <si>
    <t>KU Portion of ServCo</t>
  </si>
  <si>
    <t>Total KU</t>
  </si>
  <si>
    <t>Amortization</t>
  </si>
  <si>
    <t>As-Filed</t>
  </si>
  <si>
    <t xml:space="preserve">Amortization </t>
  </si>
  <si>
    <t>Gain/Loss Result</t>
  </si>
  <si>
    <t>Loss</t>
  </si>
  <si>
    <t>to</t>
  </si>
  <si>
    <t>Amortize</t>
  </si>
  <si>
    <t>50% of 2015</t>
  </si>
  <si>
    <t>50% of 2016</t>
  </si>
  <si>
    <t>Test Year Amortization</t>
  </si>
  <si>
    <t>Amortization 10%</t>
  </si>
  <si>
    <t>Amortization 30%</t>
  </si>
  <si>
    <t>KIUC Adjusted</t>
  </si>
  <si>
    <t xml:space="preserve">     Amortization of Net Actuarial (Gain)/Loss for Test Year - Total Co.</t>
  </si>
  <si>
    <t xml:space="preserve">KIUC Recommended Reduction in Pension Expense to Reflect Reduced </t>
  </si>
  <si>
    <t xml:space="preserve">KIUC Adjustment to Reduce Pension Expense to Reflect Reduced Amortization of </t>
  </si>
  <si>
    <t>Net Actuarial (Gain)/Loss for Test Year</t>
  </si>
  <si>
    <t>Source: KIUC 2-6 (Supplemental)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</si>
</sst>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_);\(#,##0.000\)"/>
    <numFmt numFmtId="167" formatCode="_(&quot;$&quot;* #,##0.000000_);_(&quot;$&quot;* \(#,##0.00000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_);_(@_)"/>
    <numFmt numFmtId="170" formatCode="#,##0.000000_);\(#,##0.000000\)"/>
    <numFmt numFmtId="171" formatCode="0.0000%"/>
    <numFmt numFmtId="172" formatCode="0.000000%"/>
    <numFmt numFmtId="173" formatCode="0.000%"/>
    <numFmt numFmtId="174" formatCode="_(* #,##0.0000_);_(* \(#,##0.0000\);_(* &quot;-&quot;??_);_(@_)"/>
    <numFmt numFmtId="175" formatCode="_([$€-2]* #,##0.00_);_([$€-2]* \(#,##0.00\);_([$€-2]* &quot;-&quot;??_)"/>
    <numFmt numFmtId="176" formatCode="&quot;$&quot;#,##0\ ;\(&quot;$&quot;#,##0\)"/>
    <numFmt numFmtId="177" formatCode="_(* #,##0.000_);_(* \(#,##0.000\);_(* &quot;-&quot;??_);_(@_)"/>
    <numFmt numFmtId="178" formatCode="0.0000000"/>
    <numFmt numFmtId="179" formatCode="_(* #,##0.0_);_(* \(#,##0.0\);_(* &quot;-&quot;??_);_(@_)"/>
    <numFmt numFmtId="180" formatCode="0.0%"/>
    <numFmt numFmtId="181" formatCode="0.0000000%"/>
    <numFmt numFmtId="182" formatCode="#,##0.0000_);\(#,##0.0000\)"/>
    <numFmt numFmtId="183" formatCode="0.0"/>
    <numFmt numFmtId="184" formatCode="&quot;$&quot;#,##0.00"/>
    <numFmt numFmtId="185" formatCode="0_)"/>
    <numFmt numFmtId="186" formatCode="_(* #,##0.0_);_(* \(#,##0.0\);&quot;&quot;;_(@_)"/>
    <numFmt numFmtId="187" formatCode="General_)"/>
    <numFmt numFmtId="188" formatCode="[Blue]#,##0,_);[Red]\(#,##0,\)"/>
    <numFmt numFmtId="189" formatCode="_(* #,##0.000_);_(* \(#,##0.000\);_(* &quot;-&quot;???_);_(@_)"/>
    <numFmt numFmtId="190" formatCode="_(* #,##0.00000_);_(* \(#,##0.0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0.000"/>
    <numFmt numFmtId="197" formatCode="0.00000"/>
    <numFmt numFmtId="198" formatCode="0.000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u val="single"/>
      <sz val="9"/>
      <color indexed="36"/>
      <name val="Times New Roman"/>
      <family val="1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family val="0"/>
    </font>
    <font>
      <b/>
      <u val="single"/>
      <sz val="10"/>
      <name val="Arial"/>
      <family val="2"/>
    </font>
    <font>
      <sz val="12"/>
      <name val="Tms Rmn"/>
      <family val="0"/>
    </font>
    <font>
      <b/>
      <sz val="12"/>
      <name val="Tms Rmn"/>
      <family val="0"/>
    </font>
    <font>
      <sz val="10"/>
      <name val="MS Sans Serif"/>
      <family val="2"/>
    </font>
    <font>
      <sz val="12"/>
      <color indexed="13"/>
      <name val="Tms Rmn"/>
      <family val="0"/>
    </font>
    <font>
      <sz val="10"/>
      <name val="Courier"/>
      <family val="3"/>
    </font>
    <font>
      <sz val="12"/>
      <name val="Arial"/>
      <family val="2"/>
    </font>
    <font>
      <b/>
      <sz val="10"/>
      <name val="Arial Unicode MS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sz val="8"/>
      <color indexed="48"/>
      <name val="Arial"/>
      <family val="2"/>
    </font>
    <font>
      <b/>
      <sz val="10"/>
      <name val="MS Sans Serif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18" borderId="0">
      <alignment horizontal="left"/>
      <protection/>
    </xf>
    <xf numFmtId="0" fontId="9" fillId="18" borderId="0">
      <alignment horizontal="right"/>
      <protection/>
    </xf>
    <xf numFmtId="0" fontId="10" fillId="16" borderId="0">
      <alignment horizontal="center"/>
      <protection/>
    </xf>
    <xf numFmtId="0" fontId="9" fillId="18" borderId="0">
      <alignment horizontal="right"/>
      <protection/>
    </xf>
    <xf numFmtId="0" fontId="11" fillId="16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3">
      <alignment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1" fontId="44" fillId="0" borderId="0">
      <alignment horizontal="left"/>
      <protection/>
    </xf>
    <xf numFmtId="0" fontId="38" fillId="19" borderId="3">
      <alignment/>
      <protection/>
    </xf>
    <xf numFmtId="0" fontId="8" fillId="18" borderId="0">
      <alignment horizontal="left"/>
      <protection/>
    </xf>
    <xf numFmtId="0" fontId="23" fillId="16" borderId="0">
      <alignment horizontal="left"/>
      <protection/>
    </xf>
    <xf numFmtId="0" fontId="24" fillId="0" borderId="5" applyNumberFormat="0" applyFill="0" applyAlignment="0" applyProtection="0"/>
    <xf numFmtId="0" fontId="25" fillId="7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37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7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6" fillId="4" borderId="6" applyNumberFormat="0" applyFont="0" applyAlignment="0" applyProtection="0"/>
    <xf numFmtId="43" fontId="45" fillId="0" borderId="0">
      <alignment/>
      <protection/>
    </xf>
    <xf numFmtId="188" fontId="46" fillId="0" borderId="0">
      <alignment/>
      <protection/>
    </xf>
    <xf numFmtId="0" fontId="27" fillId="16" borderId="7" applyNumberFormat="0" applyAlignment="0" applyProtection="0"/>
    <xf numFmtId="4" fontId="28" fillId="16" borderId="0">
      <alignment horizontal="right"/>
      <protection/>
    </xf>
    <xf numFmtId="0" fontId="29" fillId="16" borderId="0">
      <alignment horizontal="center" vertical="center"/>
      <protection/>
    </xf>
    <xf numFmtId="0" fontId="23" fillId="16" borderId="8">
      <alignment/>
      <protection/>
    </xf>
    <xf numFmtId="0" fontId="29" fillId="16" borderId="0" applyBorder="0">
      <alignment horizontal="centerContinuous"/>
      <protection/>
    </xf>
    <xf numFmtId="0" fontId="30" fillId="16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7" fillId="0" borderId="9">
      <alignment horizontal="center"/>
      <protection/>
    </xf>
    <xf numFmtId="3" fontId="39" fillId="0" borderId="0" applyFont="0" applyFill="0" applyBorder="0" applyAlignment="0" applyProtection="0"/>
    <xf numFmtId="0" fontId="39" fillId="20" borderId="0" applyNumberFormat="0" applyFont="0" applyBorder="0" applyAlignment="0" applyProtection="0"/>
    <xf numFmtId="0" fontId="23" fillId="7" borderId="0">
      <alignment horizontal="center"/>
      <protection/>
    </xf>
    <xf numFmtId="49" fontId="31" fillId="16" borderId="0">
      <alignment horizontal="center"/>
      <protection/>
    </xf>
    <xf numFmtId="0" fontId="37" fillId="0" borderId="0">
      <alignment/>
      <protection/>
    </xf>
    <xf numFmtId="0" fontId="9" fillId="18" borderId="0">
      <alignment horizontal="center"/>
      <protection/>
    </xf>
    <xf numFmtId="0" fontId="9" fillId="18" borderId="0">
      <alignment horizontal="centerContinuous"/>
      <protection/>
    </xf>
    <xf numFmtId="0" fontId="32" fillId="16" borderId="0">
      <alignment horizontal="left"/>
      <protection/>
    </xf>
    <xf numFmtId="49" fontId="32" fillId="16" borderId="0">
      <alignment horizontal="center"/>
      <protection/>
    </xf>
    <xf numFmtId="0" fontId="8" fillId="18" borderId="0">
      <alignment horizontal="left"/>
      <protection/>
    </xf>
    <xf numFmtId="49" fontId="32" fillId="16" borderId="0">
      <alignment horizontal="left"/>
      <protection/>
    </xf>
    <xf numFmtId="0" fontId="8" fillId="18" borderId="0">
      <alignment horizontal="centerContinuous"/>
      <protection/>
    </xf>
    <xf numFmtId="0" fontId="8" fillId="18" borderId="0">
      <alignment horizontal="right"/>
      <protection/>
    </xf>
    <xf numFmtId="49" fontId="23" fillId="16" borderId="0">
      <alignment horizontal="left"/>
      <protection/>
    </xf>
    <xf numFmtId="0" fontId="9" fillId="18" borderId="0">
      <alignment horizontal="right"/>
      <protection/>
    </xf>
    <xf numFmtId="0" fontId="32" fillId="5" borderId="0">
      <alignment horizontal="center"/>
      <protection/>
    </xf>
    <xf numFmtId="0" fontId="33" fillId="5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3">
      <alignment/>
      <protection/>
    </xf>
    <xf numFmtId="0" fontId="34" fillId="0" borderId="0" applyNumberFormat="0" applyFill="0" applyBorder="0" applyAlignment="0" applyProtection="0"/>
    <xf numFmtId="0" fontId="40" fillId="18" borderId="0">
      <alignment/>
      <protection/>
    </xf>
    <xf numFmtId="0" fontId="0" fillId="0" borderId="10" applyNumberFormat="0" applyFont="0" applyFill="0" applyAlignment="0" applyProtection="0"/>
    <xf numFmtId="0" fontId="38" fillId="0" borderId="11">
      <alignment/>
      <protection/>
    </xf>
    <xf numFmtId="0" fontId="38" fillId="0" borderId="3">
      <alignment/>
      <protection/>
    </xf>
    <xf numFmtId="0" fontId="35" fillId="16" borderId="0">
      <alignment horizontal="center"/>
      <protection/>
    </xf>
    <xf numFmtId="0" fontId="2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47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7" fontId="0" fillId="0" borderId="0" xfId="59" applyNumberFormat="1" applyFont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169" fontId="0" fillId="0" borderId="0" xfId="47" applyNumberFormat="1" applyFont="1" applyAlignment="1" applyProtection="1">
      <alignment/>
      <protection/>
    </xf>
    <xf numFmtId="169" fontId="0" fillId="0" borderId="0" xfId="47" applyNumberFormat="1" applyFont="1" applyBorder="1" applyAlignment="1" applyProtection="1">
      <alignment/>
      <protection/>
    </xf>
    <xf numFmtId="169" fontId="0" fillId="0" borderId="12" xfId="47" applyNumberFormat="1" applyFont="1" applyBorder="1" applyAlignment="1" applyProtection="1">
      <alignment/>
      <protection/>
    </xf>
    <xf numFmtId="169" fontId="0" fillId="0" borderId="0" xfId="47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66" fontId="0" fillId="0" borderId="12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47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 horizontal="center"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Fill="1" applyBorder="1" applyAlignment="1">
      <alignment/>
    </xf>
    <xf numFmtId="169" fontId="0" fillId="0" borderId="12" xfId="47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0" fontId="0" fillId="0" borderId="0" xfId="119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165" fontId="0" fillId="0" borderId="0" xfId="47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0" fillId="0" borderId="12" xfId="0" applyFont="1" applyFill="1" applyBorder="1" applyAlignment="1" quotePrefix="1">
      <alignment horizontal="center"/>
    </xf>
    <xf numFmtId="165" fontId="0" fillId="0" borderId="0" xfId="47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119" applyNumberFormat="1" applyFont="1" applyFill="1" applyAlignment="1">
      <alignment/>
    </xf>
    <xf numFmtId="10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119" applyNumberFormat="1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165" fontId="0" fillId="0" borderId="12" xfId="47" applyNumberFormat="1" applyFont="1" applyFill="1" applyBorder="1" applyAlignment="1">
      <alignment/>
    </xf>
    <xf numFmtId="5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65" fontId="0" fillId="0" borderId="0" xfId="119" applyNumberFormat="1" applyFont="1" applyFill="1" applyBorder="1" applyAlignment="1">
      <alignment/>
    </xf>
    <xf numFmtId="10" fontId="0" fillId="0" borderId="0" xfId="119" applyNumberFormat="1" applyFont="1" applyBorder="1" applyAlignment="1">
      <alignment/>
    </xf>
    <xf numFmtId="171" fontId="0" fillId="0" borderId="0" xfId="119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72" fontId="0" fillId="0" borderId="0" xfId="119" applyNumberFormat="1" applyFont="1" applyFill="1" applyAlignment="1">
      <alignment/>
    </xf>
    <xf numFmtId="165" fontId="0" fillId="0" borderId="12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165" fontId="0" fillId="0" borderId="13" xfId="47" applyNumberFormat="1" applyFont="1" applyFill="1" applyBorder="1" applyAlignment="1">
      <alignment/>
    </xf>
    <xf numFmtId="10" fontId="0" fillId="0" borderId="13" xfId="119" applyNumberFormat="1" applyFont="1" applyFill="1" applyBorder="1" applyAlignment="1">
      <alignment/>
    </xf>
    <xf numFmtId="165" fontId="0" fillId="0" borderId="13" xfId="119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7" fontId="0" fillId="0" borderId="0" xfId="47" applyNumberFormat="1" applyFill="1" applyAlignment="1">
      <alignment/>
    </xf>
    <xf numFmtId="177" fontId="0" fillId="0" borderId="0" xfId="47" applyNumberFormat="1" applyFont="1" applyFill="1" applyAlignment="1" applyProtection="1">
      <alignment/>
      <protection locked="0"/>
    </xf>
    <xf numFmtId="177" fontId="0" fillId="0" borderId="0" xfId="47" applyNumberFormat="1" applyFont="1" applyFill="1" applyBorder="1" applyAlignment="1" applyProtection="1">
      <alignment/>
      <protection locked="0"/>
    </xf>
    <xf numFmtId="177" fontId="0" fillId="0" borderId="0" xfId="47" applyNumberFormat="1" applyFont="1" applyFill="1" applyBorder="1" applyAlignment="1" applyProtection="1">
      <alignment horizontal="center"/>
      <protection locked="0"/>
    </xf>
    <xf numFmtId="177" fontId="0" fillId="0" borderId="0" xfId="47" applyNumberFormat="1" applyFont="1" applyFill="1" applyBorder="1" applyAlignment="1">
      <alignment/>
    </xf>
    <xf numFmtId="177" fontId="0" fillId="0" borderId="13" xfId="47" applyNumberFormat="1" applyFill="1" applyBorder="1" applyAlignment="1">
      <alignment/>
    </xf>
    <xf numFmtId="178" fontId="0" fillId="0" borderId="0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3" fontId="0" fillId="0" borderId="0" xfId="119" applyNumberFormat="1" applyFont="1" applyAlignment="1">
      <alignment horizontal="center"/>
    </xf>
    <xf numFmtId="173" fontId="0" fillId="0" borderId="0" xfId="119" applyNumberFormat="1" applyFont="1" applyAlignment="1">
      <alignment/>
    </xf>
    <xf numFmtId="43" fontId="0" fillId="0" borderId="0" xfId="0" applyNumberFormat="1" applyFill="1" applyAlignment="1">
      <alignment/>
    </xf>
    <xf numFmtId="177" fontId="0" fillId="0" borderId="0" xfId="47" applyNumberFormat="1" applyFont="1" applyAlignment="1">
      <alignment/>
    </xf>
    <xf numFmtId="169" fontId="0" fillId="0" borderId="13" xfId="47" applyNumberFormat="1" applyFont="1" applyBorder="1" applyAlignment="1" applyProtection="1">
      <alignment/>
      <protection/>
    </xf>
    <xf numFmtId="165" fontId="0" fillId="0" borderId="13" xfId="47" applyNumberFormat="1" applyFont="1" applyBorder="1" applyAlignment="1">
      <alignment/>
    </xf>
    <xf numFmtId="10" fontId="0" fillId="0" borderId="13" xfId="119" applyNumberFormat="1" applyFont="1" applyBorder="1" applyAlignment="1">
      <alignment/>
    </xf>
    <xf numFmtId="177" fontId="0" fillId="0" borderId="0" xfId="47" applyNumberFormat="1" applyFont="1" applyBorder="1" applyAlignment="1">
      <alignment/>
    </xf>
    <xf numFmtId="177" fontId="0" fillId="0" borderId="0" xfId="50" applyNumberFormat="1" applyFont="1" applyBorder="1" applyAlignment="1">
      <alignment/>
    </xf>
    <xf numFmtId="0" fontId="0" fillId="0" borderId="12" xfId="0" applyBorder="1" applyAlignment="1">
      <alignment horizontal="center"/>
    </xf>
    <xf numFmtId="177" fontId="0" fillId="0" borderId="0" xfId="50" applyNumberFormat="1" applyFont="1" applyAlignment="1">
      <alignment/>
    </xf>
    <xf numFmtId="169" fontId="0" fillId="0" borderId="0" xfId="0" applyNumberForma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right"/>
    </xf>
    <xf numFmtId="174" fontId="0" fillId="0" borderId="12" xfId="47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177" fontId="0" fillId="0" borderId="12" xfId="47" applyNumberFormat="1" applyFont="1" applyBorder="1" applyAlignment="1">
      <alignment/>
    </xf>
    <xf numFmtId="180" fontId="0" fillId="0" borderId="12" xfId="119" applyNumberFormat="1" applyFont="1" applyBorder="1" applyAlignment="1">
      <alignment/>
    </xf>
    <xf numFmtId="177" fontId="0" fillId="0" borderId="13" xfId="47" applyNumberFormat="1" applyFont="1" applyBorder="1" applyAlignment="1">
      <alignment/>
    </xf>
    <xf numFmtId="0" fontId="0" fillId="0" borderId="0" xfId="0" applyBorder="1" applyAlignment="1" quotePrefix="1">
      <alignment/>
    </xf>
    <xf numFmtId="177" fontId="0" fillId="0" borderId="0" xfId="0" applyNumberFormat="1" applyBorder="1" applyAlignment="1">
      <alignment/>
    </xf>
    <xf numFmtId="180" fontId="0" fillId="0" borderId="0" xfId="119" applyNumberFormat="1" applyFont="1" applyBorder="1" applyAlignment="1">
      <alignment/>
    </xf>
    <xf numFmtId="0" fontId="42" fillId="0" borderId="0" xfId="108" applyAlignment="1">
      <alignment/>
      <protection/>
    </xf>
    <xf numFmtId="0" fontId="42" fillId="0" borderId="0" xfId="108" applyFill="1" applyAlignment="1">
      <alignment/>
      <protection/>
    </xf>
    <xf numFmtId="165" fontId="26" fillId="0" borderId="0" xfId="50" applyNumberFormat="1" applyFont="1" applyFill="1" applyAlignment="1">
      <alignment/>
    </xf>
    <xf numFmtId="43" fontId="42" fillId="0" borderId="0" xfId="108" applyNumberFormat="1" applyAlignment="1">
      <alignment/>
      <protection/>
    </xf>
    <xf numFmtId="0" fontId="0" fillId="0" borderId="0" xfId="108" applyFont="1" applyAlignment="1">
      <alignment/>
      <protection/>
    </xf>
    <xf numFmtId="0" fontId="0" fillId="0" borderId="0" xfId="108" applyFont="1" applyBorder="1" applyAlignment="1">
      <alignment horizontal="center"/>
      <protection/>
    </xf>
    <xf numFmtId="0" fontId="0" fillId="0" borderId="0" xfId="108" applyFont="1" applyAlignment="1">
      <alignment horizontal="center"/>
      <protection/>
    </xf>
    <xf numFmtId="0" fontId="0" fillId="0" borderId="0" xfId="108" applyFont="1" applyAlignment="1">
      <alignment horizontal="fill"/>
      <protection/>
    </xf>
    <xf numFmtId="0" fontId="48" fillId="0" borderId="0" xfId="108" applyFont="1" applyAlignment="1">
      <alignment horizontal="left"/>
      <protection/>
    </xf>
    <xf numFmtId="0" fontId="48" fillId="0" borderId="0" xfId="108" applyFont="1" applyAlignment="1">
      <alignment horizontal="center"/>
      <protection/>
    </xf>
    <xf numFmtId="0" fontId="0" fillId="0" borderId="0" xfId="108" applyFont="1" applyFill="1" applyAlignment="1">
      <alignment/>
      <protection/>
    </xf>
    <xf numFmtId="0" fontId="49" fillId="0" borderId="0" xfId="108" applyFont="1" applyFill="1" applyAlignment="1">
      <alignment/>
      <protection/>
    </xf>
    <xf numFmtId="184" fontId="48" fillId="0" borderId="0" xfId="108" applyNumberFormat="1" applyFont="1" applyFill="1" applyBorder="1" applyAlignment="1">
      <alignment/>
      <protection/>
    </xf>
    <xf numFmtId="0" fontId="0" fillId="0" borderId="0" xfId="108" applyFont="1" applyFill="1" applyBorder="1" applyAlignment="1">
      <alignment/>
      <protection/>
    </xf>
    <xf numFmtId="10" fontId="0" fillId="0" borderId="0" xfId="108" applyNumberFormat="1" applyFont="1" applyFill="1" applyBorder="1">
      <alignment/>
      <protection/>
    </xf>
    <xf numFmtId="0" fontId="36" fillId="0" borderId="0" xfId="108" applyFont="1" applyFill="1" applyAlignment="1">
      <alignment/>
      <protection/>
    </xf>
    <xf numFmtId="0" fontId="2" fillId="0" borderId="0" xfId="108" applyFont="1" applyFill="1" applyAlignment="1">
      <alignment/>
      <protection/>
    </xf>
    <xf numFmtId="1" fontId="0" fillId="0" borderId="0" xfId="108" applyNumberFormat="1" applyFont="1" applyFill="1" applyAlignment="1">
      <alignment horizontal="left"/>
      <protection/>
    </xf>
    <xf numFmtId="165" fontId="0" fillId="0" borderId="0" xfId="53" applyNumberFormat="1" applyFont="1" applyFill="1" applyAlignment="1">
      <alignment/>
    </xf>
    <xf numFmtId="3" fontId="0" fillId="0" borderId="0" xfId="108" applyNumberFormat="1" applyFont="1" applyFill="1" applyBorder="1">
      <alignment/>
      <protection/>
    </xf>
    <xf numFmtId="165" fontId="0" fillId="0" borderId="0" xfId="53" applyNumberFormat="1" applyFont="1" applyFill="1" applyBorder="1" applyAlignment="1">
      <alignment/>
    </xf>
    <xf numFmtId="183" fontId="0" fillId="0" borderId="0" xfId="108" applyNumberFormat="1" applyFont="1" applyFill="1" applyBorder="1">
      <alignment/>
      <protection/>
    </xf>
    <xf numFmtId="3" fontId="0" fillId="0" borderId="12" xfId="108" applyNumberFormat="1" applyFont="1" applyFill="1" applyBorder="1">
      <alignment/>
      <protection/>
    </xf>
    <xf numFmtId="165" fontId="0" fillId="0" borderId="12" xfId="53" applyNumberFormat="1" applyFont="1" applyFill="1" applyBorder="1" applyAlignment="1">
      <alignment/>
    </xf>
    <xf numFmtId="10" fontId="0" fillId="0" borderId="12" xfId="108" applyNumberFormat="1" applyFont="1" applyFill="1" applyBorder="1">
      <alignment/>
      <protection/>
    </xf>
    <xf numFmtId="183" fontId="0" fillId="0" borderId="12" xfId="108" applyNumberFormat="1" applyFont="1" applyFill="1" applyBorder="1">
      <alignment/>
      <protection/>
    </xf>
    <xf numFmtId="183" fontId="0" fillId="0" borderId="0" xfId="108" applyNumberFormat="1" applyFont="1" applyFill="1" applyAlignment="1">
      <alignment horizontal="left"/>
      <protection/>
    </xf>
    <xf numFmtId="165" fontId="0" fillId="0" borderId="0" xfId="53" applyNumberFormat="1" applyFont="1" applyFill="1" applyBorder="1" applyAlignment="1">
      <alignment/>
    </xf>
    <xf numFmtId="184" fontId="0" fillId="0" borderId="0" xfId="108" applyNumberFormat="1" applyFont="1" applyFill="1" applyBorder="1" applyAlignment="1">
      <alignment horizontal="right"/>
      <protection/>
    </xf>
    <xf numFmtId="0" fontId="0" fillId="0" borderId="0" xfId="108" applyFont="1" applyFill="1" applyBorder="1" applyAlignment="1">
      <alignment horizontal="right"/>
      <protection/>
    </xf>
    <xf numFmtId="10" fontId="0" fillId="0" borderId="13" xfId="108" applyNumberFormat="1" applyFont="1" applyFill="1" applyBorder="1">
      <alignment/>
      <protection/>
    </xf>
    <xf numFmtId="179" fontId="0" fillId="0" borderId="13" xfId="53" applyNumberFormat="1" applyFont="1" applyFill="1" applyBorder="1" applyAlignment="1">
      <alignment horizontal="right"/>
    </xf>
    <xf numFmtId="3" fontId="48" fillId="0" borderId="0" xfId="108" applyNumberFormat="1" applyFont="1" applyFill="1" applyBorder="1">
      <alignment/>
      <protection/>
    </xf>
    <xf numFmtId="165" fontId="48" fillId="0" borderId="0" xfId="53" applyNumberFormat="1" applyFont="1" applyFill="1" applyBorder="1" applyAlignment="1">
      <alignment/>
    </xf>
    <xf numFmtId="179" fontId="0" fillId="0" borderId="0" xfId="53" applyNumberFormat="1" applyFont="1" applyFill="1" applyBorder="1" applyAlignment="1">
      <alignment horizontal="right"/>
    </xf>
    <xf numFmtId="17" fontId="0" fillId="0" borderId="0" xfId="108" applyNumberFormat="1" applyFont="1" applyAlignment="1">
      <alignment/>
      <protection/>
    </xf>
    <xf numFmtId="165" fontId="0" fillId="0" borderId="0" xfId="47" applyNumberFormat="1" applyFont="1" applyAlignment="1">
      <alignment/>
    </xf>
    <xf numFmtId="165" fontId="0" fillId="0" borderId="0" xfId="108" applyNumberFormat="1" applyFont="1" applyAlignment="1">
      <alignment/>
      <protection/>
    </xf>
    <xf numFmtId="165" fontId="0" fillId="0" borderId="12" xfId="108" applyNumberFormat="1" applyFont="1" applyBorder="1" applyAlignment="1">
      <alignment/>
      <protection/>
    </xf>
    <xf numFmtId="165" fontId="0" fillId="0" borderId="13" xfId="108" applyNumberFormat="1" applyFont="1" applyBorder="1" applyAlignment="1">
      <alignment/>
      <protection/>
    </xf>
    <xf numFmtId="9" fontId="0" fillId="0" borderId="0" xfId="119" applyFont="1" applyAlignment="1">
      <alignment/>
    </xf>
    <xf numFmtId="9" fontId="0" fillId="0" borderId="0" xfId="108" applyNumberFormat="1" applyFont="1" applyAlignment="1">
      <alignment/>
      <protection/>
    </xf>
    <xf numFmtId="0" fontId="2" fillId="0" borderId="0" xfId="108" applyFont="1" applyAlignment="1">
      <alignment/>
      <protection/>
    </xf>
    <xf numFmtId="43" fontId="0" fillId="0" borderId="0" xfId="47" applyFont="1" applyAlignment="1">
      <alignment/>
    </xf>
    <xf numFmtId="43" fontId="0" fillId="0" borderId="0" xfId="108" applyNumberFormat="1" applyFont="1" applyAlignment="1">
      <alignment/>
      <protection/>
    </xf>
    <xf numFmtId="43" fontId="0" fillId="0" borderId="12" xfId="47" applyFont="1" applyBorder="1" applyAlignment="1">
      <alignment/>
    </xf>
    <xf numFmtId="3" fontId="0" fillId="0" borderId="13" xfId="108" applyNumberFormat="1" applyFont="1" applyFill="1" applyBorder="1">
      <alignment/>
      <protection/>
    </xf>
    <xf numFmtId="165" fontId="0" fillId="0" borderId="13" xfId="53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173" fontId="0" fillId="0" borderId="12" xfId="119" applyNumberFormat="1" applyFont="1" applyBorder="1" applyAlignment="1">
      <alignment/>
    </xf>
    <xf numFmtId="173" fontId="0" fillId="0" borderId="12" xfId="119" applyNumberFormat="1" applyFont="1" applyFill="1" applyBorder="1" applyAlignment="1">
      <alignment/>
    </xf>
    <xf numFmtId="0" fontId="26" fillId="0" borderId="0" xfId="0" applyFont="1" applyAlignment="1">
      <alignment/>
    </xf>
    <xf numFmtId="165" fontId="0" fillId="0" borderId="0" xfId="47" applyNumberFormat="1" applyFont="1" applyAlignment="1">
      <alignment/>
    </xf>
    <xf numFmtId="165" fontId="0" fillId="0" borderId="0" xfId="47" applyNumberFormat="1" applyFont="1" applyBorder="1" applyAlignment="1" quotePrefix="1">
      <alignment/>
    </xf>
    <xf numFmtId="165" fontId="0" fillId="0" borderId="0" xfId="47" applyNumberFormat="1" applyFont="1" applyBorder="1" applyAlignment="1">
      <alignment/>
    </xf>
    <xf numFmtId="165" fontId="0" fillId="0" borderId="0" xfId="47" applyNumberFormat="1" applyFont="1" applyAlignment="1">
      <alignment horizontal="center"/>
    </xf>
    <xf numFmtId="165" fontId="0" fillId="0" borderId="0" xfId="47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71" fontId="0" fillId="0" borderId="0" xfId="119" applyNumberFormat="1" applyFont="1" applyAlignment="1">
      <alignment/>
    </xf>
    <xf numFmtId="165" fontId="0" fillId="0" borderId="12" xfId="47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77" fontId="50" fillId="0" borderId="0" xfId="47" applyNumberFormat="1" applyFont="1" applyAlignment="1">
      <alignment/>
    </xf>
    <xf numFmtId="177" fontId="50" fillId="0" borderId="12" xfId="47" applyNumberFormat="1" applyFont="1" applyBorder="1" applyAlignment="1">
      <alignment/>
    </xf>
    <xf numFmtId="177" fontId="50" fillId="0" borderId="13" xfId="47" applyNumberFormat="1" applyFont="1" applyBorder="1" applyAlignment="1">
      <alignment/>
    </xf>
    <xf numFmtId="177" fontId="50" fillId="0" borderId="0" xfId="47" applyNumberFormat="1" applyFont="1" applyBorder="1" applyAlignment="1">
      <alignment/>
    </xf>
    <xf numFmtId="165" fontId="50" fillId="0" borderId="12" xfId="47" applyNumberFormat="1" applyFont="1" applyBorder="1" applyAlignment="1">
      <alignment/>
    </xf>
    <xf numFmtId="165" fontId="50" fillId="0" borderId="0" xfId="47" applyNumberFormat="1" applyFont="1" applyBorder="1" applyAlignment="1">
      <alignment/>
    </xf>
    <xf numFmtId="177" fontId="0" fillId="0" borderId="0" xfId="47" applyNumberFormat="1" applyFont="1" applyFill="1" applyAlignment="1" applyProtection="1">
      <alignment horizontal="center"/>
      <protection locked="0"/>
    </xf>
    <xf numFmtId="177" fontId="0" fillId="0" borderId="0" xfId="47" applyNumberFormat="1" applyFont="1" applyFill="1" applyBorder="1" applyAlignment="1">
      <alignment horizontal="center"/>
    </xf>
    <xf numFmtId="177" fontId="0" fillId="0" borderId="0" xfId="47" applyNumberFormat="1" applyFill="1" applyAlignment="1">
      <alignment horizontal="center"/>
    </xf>
    <xf numFmtId="177" fontId="0" fillId="0" borderId="12" xfId="47" applyNumberFormat="1" applyFill="1" applyBorder="1" applyAlignment="1">
      <alignment horizontal="center"/>
    </xf>
    <xf numFmtId="177" fontId="0" fillId="0" borderId="13" xfId="47" applyNumberFormat="1" applyFill="1" applyBorder="1" applyAlignment="1">
      <alignment horizontal="center"/>
    </xf>
    <xf numFmtId="10" fontId="50" fillId="0" borderId="0" xfId="119" applyNumberFormat="1" applyFont="1" applyBorder="1" applyAlignment="1">
      <alignment/>
    </xf>
    <xf numFmtId="173" fontId="0" fillId="0" borderId="0" xfId="119" applyNumberFormat="1" applyFont="1" applyFill="1" applyBorder="1" applyAlignment="1">
      <alignment/>
    </xf>
    <xf numFmtId="173" fontId="0" fillId="0" borderId="12" xfId="119" applyNumberFormat="1" applyFont="1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ont="1" applyFill="1" applyAlignment="1">
      <alignment/>
    </xf>
    <xf numFmtId="177" fontId="0" fillId="0" borderId="13" xfId="0" applyNumberFormat="1" applyFont="1" applyFill="1" applyBorder="1" applyAlignment="1">
      <alignment/>
    </xf>
    <xf numFmtId="165" fontId="0" fillId="0" borderId="13" xfId="47" applyNumberFormat="1" applyFont="1" applyBorder="1" applyAlignment="1">
      <alignment/>
    </xf>
    <xf numFmtId="177" fontId="0" fillId="0" borderId="0" xfId="47" applyNumberFormat="1" applyFill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2" xfId="47" applyNumberFormat="1" applyFont="1" applyFill="1" applyBorder="1" applyAlignment="1" applyProtection="1">
      <alignment horizontal="center"/>
      <protection locked="0"/>
    </xf>
    <xf numFmtId="165" fontId="0" fillId="0" borderId="13" xfId="47" applyNumberFormat="1" applyBorder="1" applyAlignment="1">
      <alignment/>
    </xf>
    <xf numFmtId="10" fontId="0" fillId="0" borderId="0" xfId="119" applyNumberFormat="1" applyFont="1" applyAlignment="1">
      <alignment/>
    </xf>
    <xf numFmtId="10" fontId="0" fillId="0" borderId="12" xfId="119" applyNumberFormat="1" applyFont="1" applyBorder="1" applyAlignment="1">
      <alignment/>
    </xf>
    <xf numFmtId="10" fontId="0" fillId="0" borderId="13" xfId="119" applyNumberFormat="1" applyFont="1" applyBorder="1" applyAlignment="1">
      <alignment/>
    </xf>
    <xf numFmtId="165" fontId="0" fillId="0" borderId="12" xfId="47" applyNumberFormat="1" applyFont="1" applyBorder="1" applyAlignment="1">
      <alignment horizontal="center"/>
    </xf>
    <xf numFmtId="165" fontId="0" fillId="0" borderId="0" xfId="47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0" fontId="0" fillId="0" borderId="12" xfId="119" applyNumberFormat="1" applyFont="1" applyFill="1" applyBorder="1" applyAlignment="1">
      <alignment/>
    </xf>
    <xf numFmtId="0" fontId="0" fillId="0" borderId="0" xfId="99">
      <alignment/>
      <protection/>
    </xf>
    <xf numFmtId="43" fontId="0" fillId="0" borderId="0" xfId="47" applyFont="1" applyBorder="1" applyAlignment="1">
      <alignment/>
    </xf>
    <xf numFmtId="173" fontId="0" fillId="0" borderId="0" xfId="119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7" fontId="0" fillId="0" borderId="0" xfId="47" applyNumberFormat="1" applyFont="1" applyFill="1" applyAlignment="1">
      <alignment/>
    </xf>
    <xf numFmtId="173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7" fontId="0" fillId="0" borderId="14" xfId="0" applyNumberFormat="1" applyBorder="1" applyAlignment="1">
      <alignment/>
    </xf>
    <xf numFmtId="0" fontId="2" fillId="0" borderId="0" xfId="99" applyFont="1">
      <alignment/>
      <protection/>
    </xf>
    <xf numFmtId="177" fontId="0" fillId="0" borderId="12" xfId="47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10 9" xfId="49"/>
    <cellStyle name="Comma 2" xfId="50"/>
    <cellStyle name="Comma 27" xfId="51"/>
    <cellStyle name="Comma 3" xfId="52"/>
    <cellStyle name="Comma 4" xfId="53"/>
    <cellStyle name="Comma 46" xfId="54"/>
    <cellStyle name="Comma 47" xfId="55"/>
    <cellStyle name="Comma 5" xfId="56"/>
    <cellStyle name="Comma0" xfId="57"/>
    <cellStyle name="CommaBlank" xfId="58"/>
    <cellStyle name="Currency" xfId="59"/>
    <cellStyle name="Currency [0]" xfId="60"/>
    <cellStyle name="Currency 2" xfId="61"/>
    <cellStyle name="Currency 3" xfId="62"/>
    <cellStyle name="Currency0" xfId="63"/>
    <cellStyle name="Custom - Style1" xfId="64"/>
    <cellStyle name="Data   - Style2" xfId="65"/>
    <cellStyle name="Date" xfId="66"/>
    <cellStyle name="Euro" xfId="67"/>
    <cellStyle name="Explanatory Text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ixed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kirkdollars" xfId="85"/>
    <cellStyle name="Labels - Style3" xfId="86"/>
    <cellStyle name="LineItemPrompt" xfId="87"/>
    <cellStyle name="LineItemValue" xfId="88"/>
    <cellStyle name="Linked Cell" xfId="89"/>
    <cellStyle name="Neutral" xfId="90"/>
    <cellStyle name="Normal - Style1" xfId="91"/>
    <cellStyle name="Normal - Style2" xfId="92"/>
    <cellStyle name="Normal - Style3" xfId="93"/>
    <cellStyle name="Normal - Style4" xfId="94"/>
    <cellStyle name="Normal - Style5" xfId="95"/>
    <cellStyle name="Normal - Style6" xfId="96"/>
    <cellStyle name="Normal - Style7" xfId="97"/>
    <cellStyle name="Normal - Style8" xfId="98"/>
    <cellStyle name="Normal 11" xfId="99"/>
    <cellStyle name="Normal 2" xfId="100"/>
    <cellStyle name="Normal 2 2" xfId="101"/>
    <cellStyle name="Normal 27" xfId="102"/>
    <cellStyle name="Normal 3" xfId="103"/>
    <cellStyle name="Normal 4" xfId="104"/>
    <cellStyle name="Normal 46" xfId="105"/>
    <cellStyle name="Normal 47" xfId="106"/>
    <cellStyle name="Normal 5" xfId="107"/>
    <cellStyle name="Normal 5 2" xfId="108"/>
    <cellStyle name="Normal 6" xfId="109"/>
    <cellStyle name="Note" xfId="110"/>
    <cellStyle name="nPlosion" xfId="111"/>
    <cellStyle name="nvision" xfId="112"/>
    <cellStyle name="Output" xfId="113"/>
    <cellStyle name="Output Amounts" xfId="114"/>
    <cellStyle name="Output Column Headings" xfId="115"/>
    <cellStyle name="Output Line Items" xfId="116"/>
    <cellStyle name="Output Report Heading" xfId="117"/>
    <cellStyle name="Output Report Title" xfId="118"/>
    <cellStyle name="Percent" xfId="119"/>
    <cellStyle name="Percent 2" xfId="120"/>
    <cellStyle name="Percent 2 2" xfId="121"/>
    <cellStyle name="Percent 3" xfId="122"/>
    <cellStyle name="Percent 44" xfId="123"/>
    <cellStyle name="Percent 45" xfId="124"/>
    <cellStyle name="PSChar" xfId="125"/>
    <cellStyle name="PSDate" xfId="126"/>
    <cellStyle name="PSDec" xfId="127"/>
    <cellStyle name="PSHeading" xfId="128"/>
    <cellStyle name="PSInt" xfId="129"/>
    <cellStyle name="PSSpacer" xfId="130"/>
    <cellStyle name="ReportTitlePrompt" xfId="131"/>
    <cellStyle name="ReportTitleValue" xfId="132"/>
    <cellStyle name="Reset  - Style4" xfId="133"/>
    <cellStyle name="RowAcctAbovePrompt" xfId="134"/>
    <cellStyle name="RowAcctSOBAbovePrompt" xfId="135"/>
    <cellStyle name="RowAcctSOBValue" xfId="136"/>
    <cellStyle name="RowAcctValue" xfId="137"/>
    <cellStyle name="RowAttrAbovePrompt" xfId="138"/>
    <cellStyle name="RowAttrValue" xfId="139"/>
    <cellStyle name="RowColSetAbovePrompt" xfId="140"/>
    <cellStyle name="RowColSetLeftPrompt" xfId="141"/>
    <cellStyle name="RowColSetValue" xfId="142"/>
    <cellStyle name="RowLeftPrompt" xfId="143"/>
    <cellStyle name="SampleUsingFormatMask" xfId="144"/>
    <cellStyle name="SampleWithNoFormatMask" xfId="145"/>
    <cellStyle name="STYL5 - Style5" xfId="146"/>
    <cellStyle name="STYL6 - Style6" xfId="147"/>
    <cellStyle name="STYLE1 - Style1" xfId="148"/>
    <cellStyle name="STYLE2 - Style2" xfId="149"/>
    <cellStyle name="STYLE3 - Style3" xfId="150"/>
    <cellStyle name="STYLE4 - Style4" xfId="151"/>
    <cellStyle name="Table  - Style5" xfId="152"/>
    <cellStyle name="Title" xfId="153"/>
    <cellStyle name="Title  - Style6" xfId="154"/>
    <cellStyle name="Total" xfId="155"/>
    <cellStyle name="TotCol - Style7" xfId="156"/>
    <cellStyle name="TotRow - Style8" xfId="157"/>
    <cellStyle name="UploadThisRowValue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54" Type="http://schemas.openxmlformats.org/officeDocument/2006/relationships/externalLink" Target="externalLinks/externalLink32.xml" /><Relationship Id="rId5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35.xml" /><Relationship Id="rId5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37.xml" /><Relationship Id="rId60" Type="http://schemas.openxmlformats.org/officeDocument/2006/relationships/externalLink" Target="externalLinks/externalLink38.xml" /><Relationship Id="rId6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40.xml" /><Relationship Id="rId63" Type="http://schemas.openxmlformats.org/officeDocument/2006/relationships/externalLink" Target="externalLinks/externalLink41.xml" /><Relationship Id="rId64" Type="http://schemas.openxmlformats.org/officeDocument/2006/relationships/externalLink" Target="externalLinks/externalLink42.xml" /><Relationship Id="rId65" Type="http://schemas.openxmlformats.org/officeDocument/2006/relationships/externalLink" Target="externalLinks/externalLink43.xml" /><Relationship Id="rId66" Type="http://schemas.openxmlformats.org/officeDocument/2006/relationships/externalLink" Target="externalLinks/externalLink44.xml" /><Relationship Id="rId67" Type="http://schemas.openxmlformats.org/officeDocument/2006/relationships/externalLink" Target="externalLinks/externalLink45.xml" /><Relationship Id="rId68" Type="http://schemas.openxmlformats.org/officeDocument/2006/relationships/externalLink" Target="externalLinks/externalLink46.xml" /><Relationship Id="rId69" Type="http://schemas.openxmlformats.org/officeDocument/2006/relationships/externalLink" Target="externalLinks/externalLink47.xml" /><Relationship Id="rId70" Type="http://schemas.openxmlformats.org/officeDocument/2006/relationships/externalLink" Target="externalLinks/externalLink48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VID\RATECASE\2000%20Gas\Inter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RevRptg\Reports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010294\Local%20Settings\Temporary%20Internet%20Files\OLK16\Labor%20Adjust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center.insightbb.com/attach/0408%2012%20months%20ending%20LG&amp;E%20&amp;%20KU%20FASB%20112%20revised.xls?sid=&amp;mbox=INBOX&amp;charset=escaped_unicode&amp;uid=1794&amp;number=4&amp;filename=0408%2012%20months%20ending%20LG&amp;E%20&amp;%20KU%20FASB%20112%20revis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e%20Kollen\Local%20Settings\Temporary%20Internet%20Files\Content.IE5\7JY5TPLA\Filing%20&amp;%20WPs\13%20MFR%20and%20Workpapers%20publi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e%20Kollen\Local%20Settings\Temporary%20Internet%20Files\Content.IE5\7JY5TPLA\Filing%20&amp;%20WPs\Discovery\Format%20for%20Affiliate%201%20Sup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Labor%20Adjustmen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e%20Kollen\Local%20Settings\Temporary%20Internet%20Files\Content.IE5\7JY5TPLA\Filing%20&amp;%20WPs\Weather\Regression15yea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e%20Kollen\Local%20Settings\Temporary%20Internet%20Files\Content.IE5\7JY5TPLA\PRP%20Seaprat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adlag\Workpaper\Schedule%20II-B-9%20Relied%20Upon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.i021013\Genco%20Book%20Value%20Reconciled%20at%2020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Income%20Statements\0300%20Inc%20Stmt%20Reports\0300%20Total%20HLP%20Income%20Statemen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Lead%20Lag%202002\Distribution\Tax%20Support\2002%20Local%20Gross%20Receipts%20Drill%20CF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.i021013\Actuals%20through%20Sep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ndy1\AppData\Local\Temp\Temp2_PUC%20FILER%20ZIP.zip\FILER\SCHEDULES\B%20schedules\B-1%20(Rate%20Base%20and%20Return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s%20Filed\TXU%20Lone%20Star%20Pipeline\E\E-08%20Relied%20Upons\VLSG%20O&amp;M%20200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003%20Rate%20Cases\TXU%20Lone%20Star%20Pipeline\E\E-08%20Relied%20Upons\VLSG%20O&amp;M%20200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.i021013\Fuel%20Reconciliation%20Figures%20Not%20Used%20200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TG\EMR\2002\TDU%20Cash%20Flow%20for%20FERC%20Form%2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\Gen%20Acct\BSP\Balance%20Sheet%20Separation\2001\1201\B.S%20model%20for%20BSP_(12.31.01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\Gen%20Acct\BSP\Balance%20Sheet%20Separation\2000\1200\B.S%20model%20for%20BSP_(12.31.00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s%20Filed\TXU%20Lone%20Star%20Pipeline\E\E-08%20Relied%20Upons\RU_WP%20C\FIT%20Support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003%20Rate%20Cases\TXU%20Lone%20Star%20Pipeline\E\E-08%20Relied%20Upons\RU_WP%20C\FIT%20Suppor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.i021013\Interest%20Calculations%20True%20Up%20Balance%20Sept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9\FACJAN9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Leadlag\JE_2003-08-31_000031638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's%20Documents\Black%20Hills\Kennedy%20Quantifications\Final%20Model\BHP%20Rev%20Req%20-%20BHII%20Issues%20and%20Quantifications%20-%20As%20Adjusted%20on%201.27.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\Gen%20Acct\BSP\Income%20Statement%20Separation\1200%20Inc%20Stmt\0003\Total%20HLP%20Inc%20Stmt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2010%20Rollforward\2nd%20Qtr\OPEB%20Rollforward%202010%202nd%20Qtr%20w%20OCI-Reg%20Asset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TEXAS%20GENCO\2002\gas\DAYTON0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tility\Distribution\2002\Dec\Trial%20Balance\LSGD%20Trial%20Balance%20Dec%2020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YJOY~1\LOCALS~1\Temp\Temporary%20Directory%201%20for%2028840_652_448051[1].zip\WP%20II-D-3.4%20Payrol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orate%20Accounting\Benefit%20Responsibilities\2009\2009%20Rollforward\Qtr%204\OPEB%20Rollforward%202009%204th%20Qtr%20w%20OCI-Reg%20Asset%2002%2016%201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01%20Total%20HLP%20Income%20State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%20Nos.%202001-054%20&amp;%202001-055%20ESM\Study%20Requests\PSC%20Item%20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VID\PSC\M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%20Nos.%202001-054%20&amp;%202001-055%20ESM\LGE%20ESM%20Form%201a%20PSC#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ellarExhibi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te%20Case%202008%20-%20April\Testimony\KU%20Rives%20Appendix%20B%20(ECR%20Cap%20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1">
        <row r="12">
          <cell r="M12">
            <v>38541.687344907405</v>
          </cell>
          <cell r="O12">
            <v>38541.69039456019</v>
          </cell>
          <cell r="AE12">
            <v>38553.46311712963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0.00118</v>
          </cell>
          <cell r="Q110">
            <v>0.02013</v>
          </cell>
        </row>
        <row r="116">
          <cell r="O116">
            <v>0.0201</v>
          </cell>
        </row>
        <row r="118">
          <cell r="O118">
            <v>-0.02503</v>
          </cell>
          <cell r="Q118">
            <v>-0.00123</v>
          </cell>
        </row>
        <row r="120">
          <cell r="O120">
            <v>0</v>
          </cell>
        </row>
        <row r="122">
          <cell r="O122">
            <v>-0.0041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5898152.67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3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20464919.2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32710652.72</v>
          </cell>
          <cell r="P53">
            <v>16235936.13</v>
          </cell>
          <cell r="Q53">
            <v>12499764.76</v>
          </cell>
          <cell r="R53">
            <v>11846860.26</v>
          </cell>
          <cell r="S53">
            <v>16936580.15</v>
          </cell>
          <cell r="T53">
            <v>18296121.94</v>
          </cell>
          <cell r="U53">
            <v>18766331.13</v>
          </cell>
          <cell r="V53">
            <v>13809638.06</v>
          </cell>
          <cell r="W53">
            <v>10828554.73</v>
          </cell>
          <cell r="X53">
            <v>12787200.06</v>
          </cell>
          <cell r="Y53">
            <v>14573396.93</v>
          </cell>
          <cell r="Z53">
            <v>16416466.36</v>
          </cell>
          <cell r="AA53">
            <v>18968768.63</v>
          </cell>
          <cell r="AB53">
            <v>13553577.62</v>
          </cell>
          <cell r="AC53">
            <v>10145911.52</v>
          </cell>
          <cell r="AD53">
            <v>10416325.8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8597090.85</v>
          </cell>
          <cell r="Q54">
            <v>6347891.01</v>
          </cell>
          <cell r="R54">
            <v>5254660.68</v>
          </cell>
          <cell r="S54">
            <v>7040740.73</v>
          </cell>
          <cell r="T54">
            <v>7614788.91</v>
          </cell>
          <cell r="U54">
            <v>7897212.22</v>
          </cell>
          <cell r="V54">
            <v>6062836.17</v>
          </cell>
          <cell r="W54">
            <v>4954184.3</v>
          </cell>
          <cell r="X54">
            <v>6589052.03</v>
          </cell>
          <cell r="Y54">
            <v>7916898.76</v>
          </cell>
          <cell r="Z54">
            <v>9019161.69</v>
          </cell>
          <cell r="AA54">
            <v>10584124.81</v>
          </cell>
          <cell r="AB54">
            <v>7062666.47</v>
          </cell>
          <cell r="AC54">
            <v>5167909.67</v>
          </cell>
          <cell r="AD54">
            <v>4739439.19</v>
          </cell>
          <cell r="AE54">
            <v>5712556.54</v>
          </cell>
          <cell r="AF54">
            <v>6666988.63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2476991.8</v>
          </cell>
          <cell r="Q55">
            <v>2166741.95</v>
          </cell>
          <cell r="R55">
            <v>2213519.68</v>
          </cell>
          <cell r="S55">
            <v>2554650.68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</v>
          </cell>
          <cell r="AA55">
            <v>2566479.8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16762352.45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16449577.04</v>
          </cell>
          <cell r="O56">
            <v>17457219.14</v>
          </cell>
          <cell r="P56">
            <v>13614619.1</v>
          </cell>
          <cell r="Q56">
            <v>12426107.53</v>
          </cell>
          <cell r="R56">
            <v>13444904.05</v>
          </cell>
          <cell r="S56">
            <v>15716397.29</v>
          </cell>
          <cell r="T56">
            <v>15467415.31</v>
          </cell>
          <cell r="U56">
            <v>15925212.71</v>
          </cell>
          <cell r="V56">
            <v>13397413.11</v>
          </cell>
          <cell r="W56">
            <v>11725292.46</v>
          </cell>
          <cell r="X56">
            <v>11796703.73</v>
          </cell>
          <cell r="Y56">
            <v>11884037</v>
          </cell>
          <cell r="Z56">
            <v>12421394.13</v>
          </cell>
          <cell r="AA56">
            <v>13020573.31</v>
          </cell>
          <cell r="AB56">
            <v>11786006.59</v>
          </cell>
          <cell r="AC56">
            <v>10807855.85</v>
          </cell>
          <cell r="AD56">
            <v>11334372.62</v>
          </cell>
          <cell r="AE56">
            <v>13056567.27</v>
          </cell>
          <cell r="AF56">
            <v>13629194.84</v>
          </cell>
          <cell r="AG56">
            <v>13486996.96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</v>
          </cell>
          <cell r="N57">
            <v>14585415.55</v>
          </cell>
          <cell r="O57">
            <v>14544691.43</v>
          </cell>
          <cell r="P57">
            <v>16228258.31</v>
          </cell>
          <cell r="Q57">
            <v>16109820.72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14860339.19</v>
          </cell>
          <cell r="X57">
            <v>14756612.47</v>
          </cell>
          <cell r="Y57">
            <v>14289022.6</v>
          </cell>
          <cell r="Z57">
            <v>14254704.07</v>
          </cell>
          <cell r="AA57">
            <v>14021779.7</v>
          </cell>
          <cell r="AB57">
            <v>13209185.85</v>
          </cell>
          <cell r="AC57">
            <v>13295197.77</v>
          </cell>
          <cell r="AD57">
            <v>13580499.28</v>
          </cell>
          <cell r="AE57">
            <v>14148245.59</v>
          </cell>
          <cell r="AF57">
            <v>13826937.78</v>
          </cell>
          <cell r="AG57">
            <v>13904196.37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635168.94</v>
          </cell>
          <cell r="U59">
            <v>667839.61</v>
          </cell>
          <cell r="V59">
            <v>620474.04</v>
          </cell>
          <cell r="W59">
            <v>583373.69</v>
          </cell>
          <cell r="X59">
            <v>607165.7</v>
          </cell>
          <cell r="Y59">
            <v>616013.57</v>
          </cell>
          <cell r="Z59">
            <v>626361.01</v>
          </cell>
          <cell r="AA59">
            <v>580256.96</v>
          </cell>
          <cell r="AB59">
            <v>627346.43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</v>
          </cell>
          <cell r="L60">
            <v>4325219.03</v>
          </cell>
          <cell r="M60">
            <v>4366182.6</v>
          </cell>
          <cell r="N60">
            <v>4650938.81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</v>
          </cell>
          <cell r="S60">
            <v>5719904.16</v>
          </cell>
          <cell r="T60">
            <v>5225322.4</v>
          </cell>
          <cell r="U60">
            <v>5235649.31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290728.41</v>
          </cell>
          <cell r="U61">
            <v>314170.81</v>
          </cell>
          <cell r="V61">
            <v>273920.22</v>
          </cell>
          <cell r="W61">
            <v>253748.14</v>
          </cell>
          <cell r="X61">
            <v>267532.03</v>
          </cell>
          <cell r="Y61">
            <v>271881.6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7009536.47</v>
          </cell>
          <cell r="K62">
            <v>6130903.15</v>
          </cell>
          <cell r="L62">
            <v>5260523.27</v>
          </cell>
          <cell r="M62">
            <v>5591777.02</v>
          </cell>
          <cell r="N62">
            <v>5771234.29</v>
          </cell>
          <cell r="O62">
            <v>6273601.98</v>
          </cell>
          <cell r="P62">
            <v>6141583.81</v>
          </cell>
          <cell r="Q62">
            <v>5401431.77</v>
          </cell>
          <cell r="R62">
            <v>6170107.5</v>
          </cell>
          <cell r="S62">
            <v>6554580.33</v>
          </cell>
          <cell r="T62">
            <v>7878621.03</v>
          </cell>
          <cell r="U62">
            <v>7964315.6</v>
          </cell>
          <cell r="V62">
            <v>7156484.46</v>
          </cell>
          <cell r="W62">
            <v>6317860.37</v>
          </cell>
          <cell r="X62">
            <v>5385005.64</v>
          </cell>
          <cell r="Y62">
            <v>5794570.33</v>
          </cell>
          <cell r="Z62">
            <v>5564802.5</v>
          </cell>
          <cell r="AA62">
            <v>6281490.38</v>
          </cell>
          <cell r="AB62">
            <v>5963543.91</v>
          </cell>
          <cell r="AC62">
            <v>5302029.71</v>
          </cell>
          <cell r="AD62">
            <v>5915411.82</v>
          </cell>
          <cell r="AE62">
            <v>6184591.45</v>
          </cell>
          <cell r="AF62">
            <v>7528415.17</v>
          </cell>
          <cell r="AG62">
            <v>7618307.06</v>
          </cell>
          <cell r="AH62">
            <v>6848105.73</v>
          </cell>
          <cell r="AJ62">
            <v>6130903.15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332229.85</v>
          </cell>
          <cell r="AA63">
            <v>1414278.93</v>
          </cell>
          <cell r="AB63">
            <v>6571678.71</v>
          </cell>
          <cell r="AC63">
            <v>5666536.9</v>
          </cell>
          <cell r="AD63">
            <v>4186291</v>
          </cell>
          <cell r="AE63">
            <v>4915142.85</v>
          </cell>
          <cell r="AF63">
            <v>4740956.63</v>
          </cell>
          <cell r="AG63">
            <v>5335694.23</v>
          </cell>
          <cell r="AH63">
            <v>7478989.15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6689749.8</v>
          </cell>
          <cell r="N64">
            <v>6429160.2</v>
          </cell>
          <cell r="O64">
            <v>7353810.6</v>
          </cell>
          <cell r="P64">
            <v>4787488.6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</v>
          </cell>
          <cell r="AD79">
            <v>775434.05</v>
          </cell>
          <cell r="AE79">
            <v>1132802.31</v>
          </cell>
          <cell r="AF79">
            <v>1138550.12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144095.86</v>
          </cell>
          <cell r="AG81">
            <v>131382.98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1070602.41</v>
          </cell>
          <cell r="P83">
            <v>-75003.35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1262853.13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</v>
          </cell>
          <cell r="N86">
            <v>402432.56</v>
          </cell>
          <cell r="O86">
            <v>304425.09</v>
          </cell>
          <cell r="P86">
            <v>-18417.72</v>
          </cell>
          <cell r="Q86">
            <v>62280.48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</v>
          </cell>
          <cell r="T87">
            <v>8948.29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22191.6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</v>
          </cell>
          <cell r="T93">
            <v>90210.77</v>
          </cell>
          <cell r="U93">
            <v>90988.48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4536.9</v>
          </cell>
          <cell r="W94">
            <v>4517.04</v>
          </cell>
          <cell r="X94">
            <v>4976.24</v>
          </cell>
          <cell r="Y94">
            <v>5235.65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4322.23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</v>
          </cell>
          <cell r="R118">
            <v>535417.67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609599.33</v>
          </cell>
          <cell r="AE118">
            <v>652817.88</v>
          </cell>
          <cell r="AF118">
            <v>684024.11</v>
          </cell>
          <cell r="AG118">
            <v>623247.56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</v>
          </cell>
          <cell r="AB119">
            <v>376510.84</v>
          </cell>
          <cell r="AC119">
            <v>316701.89</v>
          </cell>
          <cell r="AD119">
            <v>274755.16</v>
          </cell>
          <cell r="AE119">
            <v>271376.77</v>
          </cell>
          <cell r="AF119">
            <v>281769.47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92160.64</v>
          </cell>
          <cell r="W120">
            <v>87158.49</v>
          </cell>
          <cell r="X120">
            <v>82451.08</v>
          </cell>
          <cell r="Y120">
            <v>78497.28</v>
          </cell>
          <cell r="Z120">
            <v>70376.04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80846.26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559760.94</v>
          </cell>
          <cell r="N121">
            <v>561608.56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</v>
          </cell>
          <cell r="S122">
            <v>536540.83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539963.08</v>
          </cell>
          <cell r="X122">
            <v>461650.65</v>
          </cell>
          <cell r="Y122">
            <v>405076.48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559861.58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36609.2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34954.64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166034.86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-528463.69</v>
          </cell>
          <cell r="K131">
            <v>-452328.2</v>
          </cell>
          <cell r="L131">
            <v>-558820.05</v>
          </cell>
          <cell r="M131">
            <v>-679004.48</v>
          </cell>
          <cell r="N131">
            <v>-714068.61</v>
          </cell>
          <cell r="O131">
            <v>-887608.32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-306352.35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-166413.08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-165551.36</v>
          </cell>
          <cell r="X132">
            <v>-188849.39</v>
          </cell>
          <cell r="Y132">
            <v>-229487.87</v>
          </cell>
          <cell r="Z132">
            <v>-263896.47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</v>
          </cell>
          <cell r="T133">
            <v>-66375.19</v>
          </cell>
          <cell r="U133">
            <v>-66531.52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</v>
          </cell>
          <cell r="Z133">
            <v>-73804.79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-332026.91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-332026.91</v>
          </cell>
        </row>
        <row r="136">
          <cell r="J136">
            <v>-40210.91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-40514.84</v>
          </cell>
          <cell r="S136">
            <v>-42768.52</v>
          </cell>
          <cell r="T136">
            <v>-39186.95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-37309.28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-23659.92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-111695.68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-147140.08</v>
          </cell>
          <cell r="P157">
            <v>-71039.08</v>
          </cell>
          <cell r="Q157">
            <v>-54012.48</v>
          </cell>
          <cell r="R157">
            <v>-45446.53</v>
          </cell>
          <cell r="S157">
            <v>-58047.04</v>
          </cell>
          <cell r="T157">
            <v>-75437.77</v>
          </cell>
          <cell r="U157">
            <v>-81181.46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-35952.38</v>
          </cell>
          <cell r="AE157">
            <v>-41852.88</v>
          </cell>
          <cell r="AF157">
            <v>-57441.31</v>
          </cell>
          <cell r="AG157">
            <v>-60255.52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-28677.28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</v>
          </cell>
          <cell r="R159">
            <v>-9804.14</v>
          </cell>
          <cell r="S159">
            <v>-9469.96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-8965.8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-75554.9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-61063.2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-37688.45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-39828.64</v>
          </cell>
          <cell r="AF161">
            <v>-40349.45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</v>
          </cell>
          <cell r="AC162">
            <v>-5289.45</v>
          </cell>
          <cell r="AD162">
            <v>-5025.33</v>
          </cell>
          <cell r="AE162">
            <v>-4258.19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-20008.01</v>
          </cell>
          <cell r="L164">
            <v>-17758.42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</v>
          </cell>
          <cell r="U164">
            <v>-19319.72</v>
          </cell>
          <cell r="V164">
            <v>-18190.59</v>
          </cell>
          <cell r="W164">
            <v>-17950.85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-20008.01</v>
          </cell>
        </row>
        <row r="165">
          <cell r="J165">
            <v>-1222.14</v>
          </cell>
          <cell r="K165">
            <v>-1205.95</v>
          </cell>
          <cell r="L165">
            <v>-1088.42</v>
          </cell>
          <cell r="M165">
            <v>-1189.66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</v>
          </cell>
          <cell r="S165">
            <v>-1049.57</v>
          </cell>
          <cell r="T165">
            <v>-1076.62</v>
          </cell>
          <cell r="U165">
            <v>-1171.48</v>
          </cell>
          <cell r="V165">
            <v>-1102.39</v>
          </cell>
          <cell r="W165">
            <v>-1101.38</v>
          </cell>
          <cell r="X165">
            <v>-1032.73</v>
          </cell>
          <cell r="Y165">
            <v>-1063.63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23739543.97</v>
          </cell>
          <cell r="M170">
            <v>25867345.999999996</v>
          </cell>
          <cell r="N170">
            <v>29467193.240000002</v>
          </cell>
          <cell r="O170">
            <v>34725724.88</v>
          </cell>
          <cell r="P170">
            <v>16552651.89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17598417.47</v>
          </cell>
          <cell r="AG170">
            <v>16698081.120000001</v>
          </cell>
          <cell r="AH170">
            <v>13347568.71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8765590.7</v>
          </cell>
          <cell r="Q171">
            <v>6617874.029999999</v>
          </cell>
          <cell r="R171">
            <v>5697108.23</v>
          </cell>
          <cell r="S171">
            <v>7561886.710000001</v>
          </cell>
          <cell r="T171">
            <v>7956582.289999999</v>
          </cell>
          <cell r="U171">
            <v>8159870.080000002</v>
          </cell>
          <cell r="V171">
            <v>6239529.01</v>
          </cell>
          <cell r="W171">
            <v>5298028.68</v>
          </cell>
          <cell r="X171">
            <v>6909235.270000001</v>
          </cell>
          <cell r="Y171">
            <v>8261500.729999999</v>
          </cell>
          <cell r="Z171">
            <v>9174045.329999998</v>
          </cell>
          <cell r="AA171">
            <v>10655488.980000002</v>
          </cell>
          <cell r="AB171">
            <v>7785103.78</v>
          </cell>
          <cell r="AC171">
            <v>5752188.6499999985</v>
          </cell>
          <cell r="AD171">
            <v>5307237.65</v>
          </cell>
          <cell r="AE171">
            <v>6362870.609999999</v>
          </cell>
          <cell r="AF171">
            <v>7291937.21</v>
          </cell>
          <cell r="AG171">
            <v>7003354.02</v>
          </cell>
          <cell r="AH171">
            <v>5812305.050000001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</v>
          </cell>
          <cell r="Q172">
            <v>2227054.39</v>
          </cell>
          <cell r="R172">
            <v>2356701.82</v>
          </cell>
          <cell r="S172">
            <v>2706600.69</v>
          </cell>
          <cell r="T172">
            <v>2591459.9</v>
          </cell>
          <cell r="U172">
            <v>2577954.72</v>
          </cell>
          <cell r="V172">
            <v>2177425.16</v>
          </cell>
          <cell r="W172">
            <v>1971220.31</v>
          </cell>
          <cell r="X172">
            <v>2148090.07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</v>
          </cell>
          <cell r="O173">
            <v>18424935</v>
          </cell>
          <cell r="P173">
            <v>13748218.759999998</v>
          </cell>
          <cell r="Q173">
            <v>12788009.39</v>
          </cell>
          <cell r="R173">
            <v>14410445.190000001</v>
          </cell>
          <cell r="S173">
            <v>16766103.459999999</v>
          </cell>
          <cell r="T173">
            <v>16035641.89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</v>
          </cell>
          <cell r="AD173">
            <v>12566378.09</v>
          </cell>
          <cell r="AE173">
            <v>14454566.78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17529008.83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</v>
          </cell>
          <cell r="Q174">
            <v>16578289.009999998</v>
          </cell>
          <cell r="R174">
            <v>17533585.250000004</v>
          </cell>
          <cell r="S174">
            <v>18933340.28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</v>
          </cell>
          <cell r="AE174">
            <v>15970657.799999999</v>
          </cell>
          <cell r="AF174">
            <v>15311303.23</v>
          </cell>
          <cell r="AG174">
            <v>15264739.05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666617.07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</v>
          </cell>
          <cell r="U176">
            <v>676183.91</v>
          </cell>
          <cell r="V176">
            <v>626962.64</v>
          </cell>
          <cell r="W176">
            <v>596565.2</v>
          </cell>
          <cell r="X176">
            <v>616647.31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661971.45</v>
          </cell>
          <cell r="AC176">
            <v>634135.22</v>
          </cell>
          <cell r="AD176">
            <v>616382.74</v>
          </cell>
          <cell r="AE176">
            <v>601275.57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5351810.340000001</v>
          </cell>
          <cell r="K177">
            <v>5005684.34</v>
          </cell>
          <cell r="L177">
            <v>4739050.31</v>
          </cell>
          <cell r="M177">
            <v>4682393.94</v>
          </cell>
          <cell r="N177">
            <v>5067668.27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5138748.35</v>
          </cell>
          <cell r="S177">
            <v>6130773.1</v>
          </cell>
          <cell r="T177">
            <v>5422370.74</v>
          </cell>
          <cell r="U177">
            <v>5367021.69</v>
          </cell>
          <cell r="V177">
            <v>4682974.98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4283912.85</v>
          </cell>
          <cell r="AB177">
            <v>4413717.15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4825054.14</v>
          </cell>
          <cell r="AH177">
            <v>4512716.77</v>
          </cell>
          <cell r="AJ177">
            <v>5005684.34</v>
          </cell>
        </row>
        <row r="178">
          <cell r="J178">
            <v>319905.91</v>
          </cell>
          <cell r="K178">
            <v>291394.5</v>
          </cell>
          <cell r="L178">
            <v>293997.95</v>
          </cell>
          <cell r="M178">
            <v>291202.66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</v>
          </cell>
          <cell r="R178">
            <v>304568.14</v>
          </cell>
          <cell r="S178">
            <v>328918.72</v>
          </cell>
          <cell r="T178">
            <v>301436.8</v>
          </cell>
          <cell r="U178">
            <v>321792.81</v>
          </cell>
          <cell r="V178">
            <v>277970.04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</v>
          </cell>
          <cell r="AA178">
            <v>302968.22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292722.6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</v>
          </cell>
          <cell r="L179">
            <v>5045984.87</v>
          </cell>
          <cell r="M179">
            <v>5222517.69</v>
          </cell>
          <cell r="N179">
            <v>5558027.76</v>
          </cell>
          <cell r="O179">
            <v>5846160.840000001</v>
          </cell>
          <cell r="P179">
            <v>5287845.87</v>
          </cell>
          <cell r="Q179">
            <v>4736324.04</v>
          </cell>
          <cell r="R179">
            <v>5660471.42</v>
          </cell>
          <cell r="S179">
            <v>6016975.94</v>
          </cell>
          <cell r="T179">
            <v>7176112.88</v>
          </cell>
          <cell r="U179">
            <v>7186713.85</v>
          </cell>
          <cell r="V179">
            <v>6328445.36</v>
          </cell>
          <cell r="W179">
            <v>5763876.74</v>
          </cell>
          <cell r="X179">
            <v>4784124.85</v>
          </cell>
          <cell r="Y179">
            <v>5222912.53</v>
          </cell>
          <cell r="Z179">
            <v>4901201.96</v>
          </cell>
          <cell r="AA179">
            <v>5628014.42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</v>
          </cell>
          <cell r="AF179">
            <v>6697026.58</v>
          </cell>
          <cell r="AG179">
            <v>6825939.619999999</v>
          </cell>
          <cell r="AH179">
            <v>6042471.03</v>
          </cell>
          <cell r="AJ179">
            <v>5950548.66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332229.85</v>
          </cell>
          <cell r="AA180">
            <v>1414278.93</v>
          </cell>
          <cell r="AB180">
            <v>6571678.71</v>
          </cell>
          <cell r="AC180">
            <v>5666536.9</v>
          </cell>
          <cell r="AD180">
            <v>4186291</v>
          </cell>
          <cell r="AE180">
            <v>4915142.85</v>
          </cell>
          <cell r="AF180">
            <v>4740956.63</v>
          </cell>
          <cell r="AG180">
            <v>5335694.23</v>
          </cell>
          <cell r="AH180">
            <v>7478989.15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6689749.8</v>
          </cell>
          <cell r="N181">
            <v>6429160.2</v>
          </cell>
          <cell r="O181">
            <v>7353810.6</v>
          </cell>
          <cell r="P181">
            <v>4787488.6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</v>
          </cell>
          <cell r="R183">
            <v>24196.36</v>
          </cell>
          <cell r="S183">
            <v>29893.86</v>
          </cell>
          <cell r="T183">
            <v>-1255.34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35535.63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1250298.41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1065261.14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24429864.31</v>
          </cell>
          <cell r="K188">
            <v>15769750.63</v>
          </cell>
          <cell r="L188">
            <v>-27183889.79</v>
          </cell>
          <cell r="M188">
            <v>681211.69</v>
          </cell>
          <cell r="N188">
            <v>-41548252.66</v>
          </cell>
          <cell r="O188">
            <v>-27839281.28</v>
          </cell>
          <cell r="P188">
            <v>39845051.59</v>
          </cell>
          <cell r="Q188">
            <v>25240248.88</v>
          </cell>
          <cell r="R188">
            <v>-13831776.05</v>
          </cell>
          <cell r="S188">
            <v>-58319134.54</v>
          </cell>
          <cell r="T188">
            <v>10308580.33</v>
          </cell>
          <cell r="U188">
            <v>31708881.78</v>
          </cell>
          <cell r="V188">
            <v>26350872.69</v>
          </cell>
          <cell r="W188">
            <v>5471390.22</v>
          </cell>
          <cell r="X188">
            <v>-31387758.39</v>
          </cell>
          <cell r="Y188">
            <v>-21310240.52</v>
          </cell>
          <cell r="Z188">
            <v>-28586129.04</v>
          </cell>
          <cell r="AA188">
            <v>23148594.09</v>
          </cell>
          <cell r="AB188">
            <v>39649177.02</v>
          </cell>
          <cell r="AC188">
            <v>9036219.36</v>
          </cell>
          <cell r="AD188">
            <v>-8854679.55</v>
          </cell>
          <cell r="AE188">
            <v>-53693682.81</v>
          </cell>
          <cell r="AF188">
            <v>2415502.75</v>
          </cell>
          <cell r="AG188">
            <v>42060567.87</v>
          </cell>
          <cell r="AH188">
            <v>26864344.13</v>
          </cell>
          <cell r="AJ188">
            <v>15769750.63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25370112.13</v>
          </cell>
          <cell r="Q189">
            <v>22425720.02</v>
          </cell>
          <cell r="R189">
            <v>-1901697.62</v>
          </cell>
          <cell r="S189">
            <v>-24327042.56</v>
          </cell>
          <cell r="T189">
            <v>3386719.38</v>
          </cell>
          <cell r="U189">
            <v>10459687.09</v>
          </cell>
          <cell r="V189">
            <v>8902622.07</v>
          </cell>
          <cell r="W189">
            <v>-5525334.39</v>
          </cell>
          <cell r="X189">
            <v>-21512829.7</v>
          </cell>
          <cell r="Y189">
            <v>-13078017.43</v>
          </cell>
          <cell r="Z189">
            <v>-17800181.18</v>
          </cell>
          <cell r="AA189">
            <v>18373849.04</v>
          </cell>
          <cell r="AB189">
            <v>23708602.45</v>
          </cell>
          <cell r="AC189">
            <v>14554869.77</v>
          </cell>
          <cell r="AD189">
            <v>2851763.98</v>
          </cell>
          <cell r="AE189">
            <v>-21816016.88</v>
          </cell>
          <cell r="AF189">
            <v>-70472.44</v>
          </cell>
          <cell r="AG189">
            <v>14813302.38</v>
          </cell>
          <cell r="AH189">
            <v>8973207.18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21691143.61</v>
          </cell>
          <cell r="K191">
            <v>14656861.91</v>
          </cell>
          <cell r="L191">
            <v>-19323074.04</v>
          </cell>
          <cell r="M191">
            <v>446286.01</v>
          </cell>
          <cell r="N191">
            <v>-25319764.58</v>
          </cell>
          <cell r="O191">
            <v>-15220044.75</v>
          </cell>
          <cell r="P191">
            <v>5376022.98</v>
          </cell>
          <cell r="Q191">
            <v>6988512.05</v>
          </cell>
          <cell r="R191">
            <v>14433358.51</v>
          </cell>
          <cell r="S191">
            <v>-40033182.09</v>
          </cell>
          <cell r="T191">
            <v>7351643.48</v>
          </cell>
          <cell r="U191">
            <v>6810777.45</v>
          </cell>
          <cell r="V191">
            <v>13040518.33</v>
          </cell>
          <cell r="W191">
            <v>31164198.63</v>
          </cell>
          <cell r="X191">
            <v>-10369257.93</v>
          </cell>
          <cell r="Y191">
            <v>-6550865.8</v>
          </cell>
          <cell r="Z191">
            <v>-9769723.32</v>
          </cell>
          <cell r="AA191">
            <v>-9254329.41</v>
          </cell>
          <cell r="AB191">
            <v>-3879188.9</v>
          </cell>
          <cell r="AC191">
            <v>4027909.37</v>
          </cell>
          <cell r="AD191">
            <v>15352320.04</v>
          </cell>
          <cell r="AE191">
            <v>-27527205.83</v>
          </cell>
          <cell r="AF191">
            <v>-6640905.36</v>
          </cell>
          <cell r="AG191">
            <v>13316602.99</v>
          </cell>
          <cell r="AH191">
            <v>22106059.44</v>
          </cell>
          <cell r="AJ191">
            <v>14656861.91</v>
          </cell>
        </row>
        <row r="192">
          <cell r="J192">
            <v>26308966.78</v>
          </cell>
          <cell r="K192">
            <v>19807534.17</v>
          </cell>
          <cell r="L192">
            <v>-25343209.85</v>
          </cell>
          <cell r="M192">
            <v>572179.29</v>
          </cell>
          <cell r="N192">
            <v>-30713604.63</v>
          </cell>
          <cell r="O192">
            <v>-16700633.07</v>
          </cell>
          <cell r="P192">
            <v>-14007908.51</v>
          </cell>
          <cell r="Q192">
            <v>32091873.86</v>
          </cell>
          <cell r="R192">
            <v>39683356.22</v>
          </cell>
          <cell r="S192">
            <v>-42236452.18</v>
          </cell>
          <cell r="T192">
            <v>16016819.08</v>
          </cell>
          <cell r="U192">
            <v>-18076838.36</v>
          </cell>
          <cell r="V192">
            <v>-3565749.24</v>
          </cell>
          <cell r="W192">
            <v>50892851.6</v>
          </cell>
          <cell r="X192">
            <v>-7721026.54</v>
          </cell>
          <cell r="Y192">
            <v>-1671722.45</v>
          </cell>
          <cell r="Z192">
            <v>5390085.01</v>
          </cell>
          <cell r="AA192">
            <v>-36343412.07</v>
          </cell>
          <cell r="AB192">
            <v>-23587998.52</v>
          </cell>
          <cell r="AC192">
            <v>9141191.85</v>
          </cell>
          <cell r="AD192">
            <v>41481693.12</v>
          </cell>
          <cell r="AE192">
            <v>-20602494.58</v>
          </cell>
          <cell r="AF192">
            <v>-1720755.46</v>
          </cell>
          <cell r="AG192">
            <v>-9071355.23</v>
          </cell>
          <cell r="AH192">
            <v>6996556.26</v>
          </cell>
          <cell r="AJ192">
            <v>19807534.17</v>
          </cell>
        </row>
        <row r="193">
          <cell r="J193">
            <v>2789990.36</v>
          </cell>
          <cell r="K193">
            <v>2137497.93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6212280.93</v>
          </cell>
          <cell r="R193">
            <v>5392621.48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4451734.85</v>
          </cell>
          <cell r="AD193">
            <v>5650611.67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</v>
          </cell>
        </row>
        <row r="194">
          <cell r="J194">
            <v>248412.55</v>
          </cell>
          <cell r="K194">
            <v>189422.67</v>
          </cell>
          <cell r="L194">
            <v>-279087.21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79712.18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</v>
          </cell>
          <cell r="AB194">
            <v>-10.12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</v>
          </cell>
          <cell r="K195">
            <v>5125733.18</v>
          </cell>
          <cell r="L195">
            <v>-6591502.3</v>
          </cell>
          <cell r="M195">
            <v>149063.29</v>
          </cell>
          <cell r="N195">
            <v>-8514374.36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-10652855.12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-5384893.18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547061.83</v>
          </cell>
          <cell r="S196">
            <v>-710504.84</v>
          </cell>
          <cell r="T196">
            <v>-13994.08</v>
          </cell>
          <cell r="U196">
            <v>21945.2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137325.05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-2543848.01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-2179717.82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72779.4</v>
          </cell>
          <cell r="AG202">
            <v>656177.67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</v>
          </cell>
          <cell r="Y203">
            <v>-74785.58</v>
          </cell>
          <cell r="Z203">
            <v>-81443.49</v>
          </cell>
          <cell r="AA203">
            <v>46423.72</v>
          </cell>
          <cell r="AB203">
            <v>-9567.75</v>
          </cell>
          <cell r="AC203">
            <v>49473.28</v>
          </cell>
          <cell r="AD203">
            <v>107938.78</v>
          </cell>
          <cell r="AE203">
            <v>-139305.02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-532453.08</v>
          </cell>
          <cell r="Y204">
            <v>-286979.61</v>
          </cell>
          <cell r="Z204">
            <v>-267727.22</v>
          </cell>
          <cell r="AA204">
            <v>-185914.96</v>
          </cell>
          <cell r="AB204">
            <v>-393616.14</v>
          </cell>
          <cell r="AC204">
            <v>87260.16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</v>
          </cell>
          <cell r="AB205">
            <v>-779307.09</v>
          </cell>
          <cell r="AC205">
            <v>273801.53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-139659.11</v>
          </cell>
          <cell r="O206">
            <v>-138626.54</v>
          </cell>
          <cell r="P206">
            <v>-47201.92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</v>
          </cell>
          <cell r="AB206">
            <v>-142159.34</v>
          </cell>
          <cell r="AC206">
            <v>158858.92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</v>
          </cell>
          <cell r="P207">
            <v>12549.27</v>
          </cell>
          <cell r="Q207">
            <v>38896.56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-23965.76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37793.38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144118.3</v>
          </cell>
          <cell r="AE208">
            <v>-52464.96</v>
          </cell>
          <cell r="AF208">
            <v>-105854.95</v>
          </cell>
          <cell r="AG208">
            <v>269136.28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17811.1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</v>
          </cell>
          <cell r="W209">
            <v>16694.42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</v>
          </cell>
          <cell r="Q226">
            <v>1967499913.9</v>
          </cell>
          <cell r="R226">
            <v>1990300889.75</v>
          </cell>
          <cell r="S226">
            <v>1986463315.24</v>
          </cell>
          <cell r="T226">
            <v>2170761144.63</v>
          </cell>
          <cell r="U226">
            <v>2168125375.25</v>
          </cell>
          <cell r="V226">
            <v>2026105664.25</v>
          </cell>
          <cell r="W226">
            <v>1954265390.92</v>
          </cell>
          <cell r="X226">
            <v>1606236217.69</v>
          </cell>
          <cell r="Y226">
            <v>1821300431.63</v>
          </cell>
          <cell r="Z226">
            <v>1999786686.54</v>
          </cell>
          <cell r="AA226">
            <v>2357052016.2</v>
          </cell>
          <cell r="AB226">
            <v>2348637744.55</v>
          </cell>
          <cell r="AC226">
            <v>2008674747.09</v>
          </cell>
          <cell r="AD226">
            <v>1888883716.19</v>
          </cell>
          <cell r="AE226">
            <v>2024327675.46</v>
          </cell>
          <cell r="AF226">
            <v>2258213062.23</v>
          </cell>
          <cell r="AG226">
            <v>2315774283.47</v>
          </cell>
          <cell r="AH226">
            <v>2225264495.85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</v>
          </cell>
          <cell r="Q227">
            <v>78490138.82</v>
          </cell>
          <cell r="R227">
            <v>76398536.03</v>
          </cell>
          <cell r="S227">
            <v>80195187.76</v>
          </cell>
          <cell r="T227">
            <v>92824456.75</v>
          </cell>
          <cell r="U227">
            <v>93357371.64</v>
          </cell>
          <cell r="V227">
            <v>84416894.82</v>
          </cell>
          <cell r="W227">
            <v>77301710.5</v>
          </cell>
          <cell r="X227">
            <v>70955916.69</v>
          </cell>
          <cell r="Y227">
            <v>77450769.81</v>
          </cell>
          <cell r="Z227">
            <v>82013807.9</v>
          </cell>
          <cell r="AA227">
            <v>82013807.9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88724989.41</v>
          </cell>
          <cell r="R228">
            <v>71961139.97</v>
          </cell>
          <cell r="S228">
            <v>63372074.72</v>
          </cell>
          <cell r="T228">
            <v>71151338.18</v>
          </cell>
          <cell r="U228">
            <v>70036204.42</v>
          </cell>
          <cell r="V228">
            <v>64338309.23</v>
          </cell>
          <cell r="W228">
            <v>66822999.06</v>
          </cell>
          <cell r="X228">
            <v>71792248.97</v>
          </cell>
          <cell r="Y228">
            <v>91085101.59</v>
          </cell>
          <cell r="Z228">
            <v>93516091.39</v>
          </cell>
          <cell r="AA228">
            <v>93516091.39</v>
          </cell>
          <cell r="AB228">
            <v>103544836.27</v>
          </cell>
          <cell r="AC228">
            <v>82446092.49</v>
          </cell>
          <cell r="AD228">
            <v>74061946.01</v>
          </cell>
          <cell r="AE228">
            <v>63075788.1</v>
          </cell>
          <cell r="AF228">
            <v>70111623.4</v>
          </cell>
          <cell r="AG228">
            <v>67125588.83</v>
          </cell>
          <cell r="AH228">
            <v>64921905.99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22682202.2</v>
          </cell>
          <cell r="K256">
            <v>23536609.1</v>
          </cell>
          <cell r="L256">
            <v>34557126</v>
          </cell>
          <cell r="M256">
            <v>38673608.4</v>
          </cell>
          <cell r="N256">
            <v>46001001.1</v>
          </cell>
          <cell r="O256">
            <v>56599201.1</v>
          </cell>
          <cell r="P256">
            <v>24268539.6</v>
          </cell>
          <cell r="Q256">
            <v>16106628.2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13677823.2</v>
          </cell>
          <cell r="V256">
            <v>10916709.9</v>
          </cell>
          <cell r="W256">
            <v>11844715.5</v>
          </cell>
          <cell r="X256">
            <v>17318571.4</v>
          </cell>
          <cell r="Y256">
            <v>22293856.1</v>
          </cell>
          <cell r="Z256">
            <v>24484778.5</v>
          </cell>
          <cell r="AA256">
            <v>30165005.1</v>
          </cell>
          <cell r="AB256">
            <v>22743858.7</v>
          </cell>
          <cell r="AC256">
            <v>14646482.8</v>
          </cell>
          <cell r="AD256">
            <v>12022023.7</v>
          </cell>
          <cell r="AE256">
            <v>11841886.3</v>
          </cell>
          <cell r="AF256">
            <v>13080196</v>
          </cell>
          <cell r="AG256">
            <v>12695306.6</v>
          </cell>
          <cell r="AH256">
            <v>11395703.8</v>
          </cell>
          <cell r="AJ256">
            <v>23536609.1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</v>
          </cell>
          <cell r="Q257">
            <v>14851381.9</v>
          </cell>
          <cell r="R257">
            <v>10994785.1</v>
          </cell>
          <cell r="S257">
            <v>11413222.8</v>
          </cell>
          <cell r="T257">
            <v>12124208.1</v>
          </cell>
          <cell r="U257">
            <v>12558820.9</v>
          </cell>
          <cell r="V257">
            <v>10110751.8</v>
          </cell>
          <cell r="W257">
            <v>10955074</v>
          </cell>
          <cell r="X257">
            <v>16107482.1</v>
          </cell>
          <cell r="Y257">
            <v>20193869.7</v>
          </cell>
          <cell r="Z257">
            <v>22163305.8</v>
          </cell>
          <cell r="AA257">
            <v>27529797.6</v>
          </cell>
          <cell r="AB257">
            <v>19948317.1</v>
          </cell>
          <cell r="AC257">
            <v>13478321.9</v>
          </cell>
          <cell r="AD257">
            <v>11108859.2</v>
          </cell>
          <cell r="AE257">
            <v>10855516.2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4807305.1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</v>
          </cell>
          <cell r="M259">
            <v>15058682.8</v>
          </cell>
          <cell r="N259">
            <v>16454689.8</v>
          </cell>
          <cell r="O259">
            <v>18839702.5</v>
          </cell>
          <cell r="P259">
            <v>11763086.7</v>
          </cell>
          <cell r="Q259">
            <v>9590917.3</v>
          </cell>
          <cell r="R259">
            <v>9731487.8</v>
          </cell>
          <cell r="S259">
            <v>11175103.3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9790090.2</v>
          </cell>
          <cell r="X259">
            <v>10386306.7</v>
          </cell>
          <cell r="Y259">
            <v>11261042.4</v>
          </cell>
          <cell r="Z259">
            <v>11961338.3</v>
          </cell>
          <cell r="AA259">
            <v>14135332.5</v>
          </cell>
          <cell r="AB259">
            <v>10915329.1</v>
          </cell>
          <cell r="AC259">
            <v>9473663.2</v>
          </cell>
          <cell r="AD259">
            <v>9245880.9</v>
          </cell>
          <cell r="AE259">
            <v>10607283.6</v>
          </cell>
          <cell r="AF259">
            <v>11258562.2</v>
          </cell>
          <cell r="AG259">
            <v>11282430.4</v>
          </cell>
          <cell r="AH259">
            <v>9977769.9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2465111.3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</v>
          </cell>
          <cell r="K261">
            <v>16120799.8</v>
          </cell>
          <cell r="L261">
            <v>17468045.8</v>
          </cell>
          <cell r="M261">
            <v>18398455.7</v>
          </cell>
          <cell r="N261">
            <v>19300740.4</v>
          </cell>
          <cell r="O261">
            <v>18591268.8</v>
          </cell>
          <cell r="P261">
            <v>19466412.4</v>
          </cell>
          <cell r="Q261">
            <v>18379769.5</v>
          </cell>
          <cell r="R261">
            <v>17880522.9</v>
          </cell>
          <cell r="S261">
            <v>18055827.2</v>
          </cell>
          <cell r="T261">
            <v>16818960.3</v>
          </cell>
          <cell r="U261">
            <v>15015802.3</v>
          </cell>
          <cell r="V261">
            <v>17103450.6</v>
          </cell>
          <cell r="W261">
            <v>17443617</v>
          </cell>
          <cell r="X261">
            <v>18439028.4</v>
          </cell>
          <cell r="Y261">
            <v>19568214.6</v>
          </cell>
          <cell r="Z261">
            <v>19660309.4</v>
          </cell>
          <cell r="AA261">
            <v>19526635.3</v>
          </cell>
          <cell r="AB261">
            <v>19303469.9</v>
          </cell>
          <cell r="AC261">
            <v>18097413.8</v>
          </cell>
          <cell r="AD261">
            <v>17749536.1</v>
          </cell>
          <cell r="AE261">
            <v>17337190.4</v>
          </cell>
          <cell r="AF261">
            <v>16844295.1</v>
          </cell>
          <cell r="AG261">
            <v>14637189.1</v>
          </cell>
          <cell r="AH261">
            <v>16736662.9</v>
          </cell>
          <cell r="AJ261">
            <v>16120799.8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264460.6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280005.6</v>
          </cell>
          <cell r="Z262">
            <v>267066.5</v>
          </cell>
          <cell r="AA262">
            <v>316897.6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</v>
          </cell>
          <cell r="K263">
            <v>6288572.7</v>
          </cell>
          <cell r="L263">
            <v>6688439.9</v>
          </cell>
          <cell r="M263">
            <v>7838648.1</v>
          </cell>
          <cell r="N263">
            <v>8771994.3</v>
          </cell>
          <cell r="O263">
            <v>9445202.6</v>
          </cell>
          <cell r="P263">
            <v>8171852.6</v>
          </cell>
          <cell r="Q263">
            <v>6619561.5</v>
          </cell>
          <cell r="R263">
            <v>6032299.2</v>
          </cell>
          <cell r="S263">
            <v>7109026.3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6190122.1</v>
          </cell>
          <cell r="X263">
            <v>6703383</v>
          </cell>
          <cell r="Y263">
            <v>7839876.2</v>
          </cell>
          <cell r="Z263">
            <v>8331275.4</v>
          </cell>
          <cell r="AA263">
            <v>9557583.7</v>
          </cell>
          <cell r="AB263">
            <v>7009581.3</v>
          </cell>
          <cell r="AC263">
            <v>6344099.7</v>
          </cell>
          <cell r="AD263">
            <v>6025690.3</v>
          </cell>
          <cell r="AE263">
            <v>6704971.5</v>
          </cell>
          <cell r="AF263">
            <v>5862144.2</v>
          </cell>
          <cell r="AG263">
            <v>5467550.9</v>
          </cell>
          <cell r="AH263">
            <v>5930915.8</v>
          </cell>
          <cell r="AJ263">
            <v>6288572.7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159421.8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158984.3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</v>
          </cell>
          <cell r="AG264">
            <v>143654.8</v>
          </cell>
          <cell r="AH264">
            <v>140652.7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628174.2</v>
          </cell>
          <cell r="T269">
            <v>671108.5</v>
          </cell>
          <cell r="U269">
            <v>691117.6</v>
          </cell>
          <cell r="V269">
            <v>557772.2</v>
          </cell>
          <cell r="W269">
            <v>602575.6</v>
          </cell>
          <cell r="X269">
            <v>858129.1</v>
          </cell>
          <cell r="Y269">
            <v>1072682.9</v>
          </cell>
          <cell r="Z269">
            <v>1160379.1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622209.7</v>
          </cell>
          <cell r="AE269">
            <v>607530.7</v>
          </cell>
          <cell r="AF269">
            <v>665229</v>
          </cell>
          <cell r="AG269">
            <v>647188.2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564550.7</v>
          </cell>
          <cell r="S270">
            <v>581537.8</v>
          </cell>
          <cell r="T270">
            <v>615514.1</v>
          </cell>
          <cell r="U270">
            <v>639734.7</v>
          </cell>
          <cell r="V270">
            <v>520523.2</v>
          </cell>
          <cell r="W270">
            <v>562306.8</v>
          </cell>
          <cell r="X270">
            <v>801816.2</v>
          </cell>
          <cell r="Y270">
            <v>977144</v>
          </cell>
          <cell r="Z270">
            <v>1055401.1</v>
          </cell>
          <cell r="AA270">
            <v>1301260.1</v>
          </cell>
          <cell r="AB270">
            <v>978415.8</v>
          </cell>
          <cell r="AC270">
            <v>681180.8</v>
          </cell>
          <cell r="AD270">
            <v>578082.8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</v>
          </cell>
          <cell r="AC271">
            <v>163020.7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831084.1000000001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</v>
          </cell>
          <cell r="Q272">
            <v>485810.4</v>
          </cell>
          <cell r="R272">
            <v>481418.1</v>
          </cell>
          <cell r="S272">
            <v>553164.8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556400.2</v>
          </cell>
          <cell r="AG272">
            <v>552492.3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166640.8</v>
          </cell>
          <cell r="Q273">
            <v>145526.1</v>
          </cell>
          <cell r="R273">
            <v>67816.8</v>
          </cell>
          <cell r="S273">
            <v>108898.9</v>
          </cell>
          <cell r="T273">
            <v>83106.4</v>
          </cell>
          <cell r="U273">
            <v>141407.9</v>
          </cell>
          <cell r="V273">
            <v>135454.4</v>
          </cell>
          <cell r="W273">
            <v>103492.2</v>
          </cell>
          <cell r="X273">
            <v>132406.3</v>
          </cell>
          <cell r="Y273">
            <v>130411.7</v>
          </cell>
          <cell r="Z273">
            <v>149833.8</v>
          </cell>
          <cell r="AA273">
            <v>141955.2</v>
          </cell>
          <cell r="AB273">
            <v>207822.2</v>
          </cell>
          <cell r="AC273">
            <v>154569.6</v>
          </cell>
          <cell r="AD273">
            <v>80807.4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823865.7000000001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652378.7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</v>
          </cell>
          <cell r="K275">
            <v>39628.8</v>
          </cell>
          <cell r="L275">
            <v>40467.9</v>
          </cell>
          <cell r="M275">
            <v>41030.4</v>
          </cell>
          <cell r="N275">
            <v>39428.2</v>
          </cell>
          <cell r="O275">
            <v>40625.7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39825.6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</v>
          </cell>
          <cell r="AD275">
            <v>33775.3</v>
          </cell>
          <cell r="AE275">
            <v>33686.8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</v>
          </cell>
          <cell r="AD276">
            <v>309269.2</v>
          </cell>
          <cell r="AE276">
            <v>341117.2</v>
          </cell>
          <cell r="AF276">
            <v>305632.4</v>
          </cell>
          <cell r="AG276">
            <v>282410</v>
          </cell>
          <cell r="AH276">
            <v>313014.6</v>
          </cell>
          <cell r="AJ276">
            <v>361578.5</v>
          </cell>
        </row>
        <row r="277">
          <cell r="J277">
            <v>9462.300000000001</v>
          </cell>
          <cell r="K277">
            <v>8995.8</v>
          </cell>
          <cell r="L277">
            <v>9590.7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</v>
          </cell>
          <cell r="AA277">
            <v>10402.2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8995.8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</v>
          </cell>
          <cell r="R347">
            <v>-23141.2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-27247.6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-19924.1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-8410.3</v>
          </cell>
          <cell r="AA349">
            <v>-9708.8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</v>
          </cell>
          <cell r="V350">
            <v>-19848.7</v>
          </cell>
          <cell r="W350">
            <v>-18281.4</v>
          </cell>
          <cell r="X350">
            <v>-19977.9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-4741.9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</v>
          </cell>
          <cell r="O351">
            <v>-4876.9</v>
          </cell>
          <cell r="P351">
            <v>-6095.2</v>
          </cell>
          <cell r="Q351">
            <v>-5332.6</v>
          </cell>
          <cell r="R351">
            <v>-2497.8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</v>
          </cell>
          <cell r="W351">
            <v>-3797</v>
          </cell>
          <cell r="X351">
            <v>-4923.2</v>
          </cell>
          <cell r="Y351">
            <v>-4799.4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-23572.8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-17535.6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</v>
          </cell>
          <cell r="AF353">
            <v>-288.2</v>
          </cell>
          <cell r="AG353">
            <v>-265.1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-271.9</v>
          </cell>
          <cell r="L355">
            <v>-290.2</v>
          </cell>
          <cell r="M355">
            <v>-302.4</v>
          </cell>
          <cell r="N355">
            <v>-302.1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-310.4</v>
          </cell>
          <cell r="U355">
            <v>-323.6</v>
          </cell>
          <cell r="V355">
            <v>-301.5</v>
          </cell>
          <cell r="W355">
            <v>-289.8</v>
          </cell>
          <cell r="X355">
            <v>-307.1</v>
          </cell>
          <cell r="Y355">
            <v>-338.8</v>
          </cell>
          <cell r="Z355">
            <v>-326.1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-154.7</v>
          </cell>
          <cell r="AJ355">
            <v>-271.9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1296279.4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583188.2</v>
          </cell>
          <cell r="S386">
            <v>604261.2</v>
          </cell>
          <cell r="T386">
            <v>645601.6</v>
          </cell>
          <cell r="U386">
            <v>664815.4</v>
          </cell>
          <cell r="V386">
            <v>536471.7</v>
          </cell>
          <cell r="W386">
            <v>579594.7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649558.7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564774.2</v>
          </cell>
          <cell r="AE387">
            <v>547471.3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159414.8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562228.7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573764.2</v>
          </cell>
          <cell r="AA389">
            <v>661897.8</v>
          </cell>
          <cell r="AB389">
            <v>529526.2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542912.2</v>
          </cell>
          <cell r="AG389">
            <v>538975.7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</v>
          </cell>
          <cell r="N390">
            <v>157808.8</v>
          </cell>
          <cell r="O390">
            <v>164584.4</v>
          </cell>
          <cell r="P390">
            <v>160545.6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</v>
          </cell>
          <cell r="AA390">
            <v>136818.7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38857.6</v>
          </cell>
          <cell r="M392">
            <v>39414.7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</v>
          </cell>
          <cell r="S392">
            <v>14096.8</v>
          </cell>
          <cell r="T392">
            <v>37132.8</v>
          </cell>
          <cell r="U392">
            <v>37970.5</v>
          </cell>
          <cell r="V392">
            <v>36538.4</v>
          </cell>
          <cell r="W392">
            <v>36183</v>
          </cell>
          <cell r="X392">
            <v>36683</v>
          </cell>
          <cell r="Y392">
            <v>37821.7</v>
          </cell>
          <cell r="Z392">
            <v>36312.7</v>
          </cell>
          <cell r="AA392">
            <v>37023.7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33384.2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</v>
          </cell>
          <cell r="AG393">
            <v>275859.8</v>
          </cell>
          <cell r="AH393">
            <v>306490.6</v>
          </cell>
          <cell r="AJ393">
            <v>350737</v>
          </cell>
        </row>
        <row r="394">
          <cell r="J394">
            <v>9178.300000000001</v>
          </cell>
          <cell r="K394">
            <v>8723.9</v>
          </cell>
          <cell r="L394">
            <v>9300.5</v>
          </cell>
          <cell r="M394">
            <v>9523.7</v>
          </cell>
          <cell r="N394">
            <v>9824</v>
          </cell>
          <cell r="O394">
            <v>11245.1</v>
          </cell>
          <cell r="P394">
            <v>9972</v>
          </cell>
          <cell r="Q394">
            <v>8478.7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1064411.9</v>
          </cell>
          <cell r="L404">
            <v>-2107388.2</v>
          </cell>
          <cell r="M404">
            <v>52582.9</v>
          </cell>
          <cell r="N404">
            <v>-3356944</v>
          </cell>
          <cell r="O404">
            <v>-2260152.7</v>
          </cell>
          <cell r="P404">
            <v>3782861.3</v>
          </cell>
          <cell r="Q404">
            <v>3330182.1</v>
          </cell>
          <cell r="R404">
            <v>1282169.6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524532.2</v>
          </cell>
          <cell r="AH404">
            <v>-654843</v>
          </cell>
          <cell r="AJ404">
            <v>1064411.9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2261720.3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561406.2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141426.3</v>
          </cell>
          <cell r="W406">
            <v>188651.3</v>
          </cell>
          <cell r="X406">
            <v>-247119.2</v>
          </cell>
          <cell r="Y406">
            <v>-80311.2</v>
          </cell>
          <cell r="Z406">
            <v>-287330.3</v>
          </cell>
          <cell r="AA406">
            <v>-222371.6</v>
          </cell>
          <cell r="AB406">
            <v>662790.4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87587.2</v>
          </cell>
          <cell r="AH406">
            <v>160149.8</v>
          </cell>
          <cell r="AJ406">
            <v>0</v>
          </cell>
        </row>
        <row r="407">
          <cell r="J407">
            <v>827801.3</v>
          </cell>
          <cell r="K407">
            <v>600662.3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</v>
          </cell>
          <cell r="AC407">
            <v>656779.3</v>
          </cell>
          <cell r="AD407">
            <v>684652.9</v>
          </cell>
          <cell r="AE407">
            <v>-1000600.7</v>
          </cell>
          <cell r="AF407">
            <v>-264495.1</v>
          </cell>
          <cell r="AG407">
            <v>556528.9</v>
          </cell>
          <cell r="AH407">
            <v>232940.5</v>
          </cell>
          <cell r="AJ407">
            <v>600662.3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-49599.2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</v>
          </cell>
          <cell r="AH408">
            <v>34161.7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25015.6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</v>
          </cell>
          <cell r="L410">
            <v>-14766.3</v>
          </cell>
          <cell r="M410">
            <v>378.8</v>
          </cell>
          <cell r="N410">
            <v>-19299.1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</v>
          </cell>
        </row>
        <row r="411">
          <cell r="J411">
            <v>358148.3</v>
          </cell>
          <cell r="K411">
            <v>284392.4</v>
          </cell>
          <cell r="L411">
            <v>-407879.4</v>
          </cell>
          <cell r="M411">
            <v>10657.9</v>
          </cell>
          <cell r="N411">
            <v>-640140.3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</v>
          </cell>
          <cell r="AA411">
            <v>96352.9</v>
          </cell>
          <cell r="AB411">
            <v>-81292.3</v>
          </cell>
          <cell r="AC411">
            <v>547456.3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</v>
          </cell>
        </row>
        <row r="412">
          <cell r="J412">
            <v>9261.2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-626.3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-9384.8</v>
          </cell>
          <cell r="AF412">
            <v>-6275.7</v>
          </cell>
          <cell r="AG412">
            <v>-1130.4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</v>
          </cell>
          <cell r="K417">
            <v>86994.6</v>
          </cell>
          <cell r="L417">
            <v>-88298.6</v>
          </cell>
          <cell r="M417">
            <v>18052.1</v>
          </cell>
          <cell r="N417">
            <v>-172131.8</v>
          </cell>
          <cell r="O417">
            <v>-147753.8</v>
          </cell>
          <cell r="P417">
            <v>169136.6</v>
          </cell>
          <cell r="Q417">
            <v>152849.7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-40905.2</v>
          </cell>
          <cell r="W417">
            <v>-53639.1</v>
          </cell>
          <cell r="X417">
            <v>-131836.9</v>
          </cell>
          <cell r="Y417">
            <v>-32565.2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-39457.6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139252.3</v>
          </cell>
          <cell r="Q418">
            <v>141163</v>
          </cell>
          <cell r="R418">
            <v>52871.4</v>
          </cell>
          <cell r="S418">
            <v>-88867.2</v>
          </cell>
          <cell r="T418">
            <v>13974.7</v>
          </cell>
          <cell r="U418">
            <v>37262.3</v>
          </cell>
          <cell r="V418">
            <v>-37630.2</v>
          </cell>
          <cell r="W418">
            <v>-52388.8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132469.8</v>
          </cell>
          <cell r="AC418">
            <v>100180.1</v>
          </cell>
          <cell r="AD418">
            <v>81259.6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27738.8</v>
          </cell>
          <cell r="R420">
            <v>38905.6</v>
          </cell>
          <cell r="S420">
            <v>-67436.6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-17058.6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-1070.6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</v>
          </cell>
          <cell r="L422">
            <v>-45630.9</v>
          </cell>
          <cell r="M422">
            <v>9260.3</v>
          </cell>
          <cell r="N422">
            <v>-65983.9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-69514.9</v>
          </cell>
          <cell r="T422">
            <v>63322.4</v>
          </cell>
          <cell r="U422">
            <v>-78973.1</v>
          </cell>
          <cell r="V422">
            <v>-17070.2</v>
          </cell>
          <cell r="W422">
            <v>65804.9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</v>
          </cell>
          <cell r="U423">
            <v>-1370.4</v>
          </cell>
          <cell r="V423">
            <v>-2633.5</v>
          </cell>
          <cell r="W423">
            <v>4671.9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</v>
          </cell>
          <cell r="N425">
            <v>-508.2</v>
          </cell>
          <cell r="O425">
            <v>-898.7</v>
          </cell>
          <cell r="P425">
            <v>411.5</v>
          </cell>
          <cell r="Q425">
            <v>324.6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559.3</v>
          </cell>
          <cell r="X425">
            <v>-572.2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</v>
          </cell>
          <cell r="R442">
            <v>71961140</v>
          </cell>
          <cell r="S442">
            <v>63372074.7</v>
          </cell>
          <cell r="T442">
            <v>71151338.2</v>
          </cell>
          <cell r="U442">
            <v>70036204.4</v>
          </cell>
          <cell r="V442">
            <v>64338309.2</v>
          </cell>
          <cell r="W442">
            <v>66822999.1</v>
          </cell>
          <cell r="X442">
            <v>71792249</v>
          </cell>
          <cell r="Y442">
            <v>91085101.6</v>
          </cell>
          <cell r="Z442">
            <v>93516091.4</v>
          </cell>
          <cell r="AA442">
            <v>93516091.4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</v>
          </cell>
          <cell r="AF442">
            <v>70111623.4</v>
          </cell>
          <cell r="AG442">
            <v>67125588.8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</v>
          </cell>
          <cell r="R443">
            <v>4239950.4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5509968.1</v>
          </cell>
          <cell r="AA443">
            <v>5509968.1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>
        <row r="5">
          <cell r="G5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>
        <row r="11">
          <cell r="K11">
            <v>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Labor Adj"/>
      <sheetName val="LG&amp;E Labor Adj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dical"/>
      <sheetName val="KU Adj. (2)"/>
      <sheetName val="LGE Adj. (2)"/>
      <sheetName val="KU Adj."/>
      <sheetName val="LGE Adj."/>
      <sheetName val="KU SUMMARY revised"/>
      <sheetName val="LGE SUMMARY revised"/>
      <sheetName val="LGE SUMMARY"/>
      <sheetName val="KU SUMMARY"/>
      <sheetName val="pensions 2007"/>
      <sheetName val="servco to lge"/>
      <sheetName val="servco to ku"/>
      <sheetName val="lge"/>
      <sheetName val="ku"/>
      <sheetName val="SERVCO charging LGE"/>
      <sheetName val="LGE charging LGE"/>
      <sheetName val="SERVCO charging KU"/>
      <sheetName val="KU charging KU"/>
      <sheetName val="pensions"/>
      <sheetName val="Postr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1.2-2"/>
      <sheetName val="B-1.2-3 Weather"/>
      <sheetName val="B-1.2-3-1"/>
      <sheetName val="B-1.2-3-2"/>
      <sheetName val="B-1.2-4"/>
      <sheetName val="B-1.2-5"/>
      <sheetName val="B-1.3"/>
      <sheetName val="B-1.3 expl"/>
      <sheetName val="WP B-1.3"/>
      <sheetName val="WP B-1.3-1 Adj"/>
      <sheetName val="B1.3-2 Adj"/>
      <sheetName val="B1.3-3 Adj"/>
      <sheetName val="B1.3-3-1 Adj"/>
      <sheetName val="B1.3-4 Adj"/>
      <sheetName val="B1.3-5 Adj"/>
      <sheetName val="B1.3.6 Adj"/>
      <sheetName val="B1.3.7 Adj"/>
      <sheetName val="B1.3.8 Adj"/>
      <sheetName val="B1.3-9 Adj"/>
      <sheetName val="B1.3-10 Adj"/>
      <sheetName val="B-2"/>
      <sheetName val="B-3"/>
      <sheetName val="B-4"/>
      <sheetName val="B-5"/>
      <sheetName val="B-6"/>
      <sheetName val="B-7"/>
      <sheetName val="B-8"/>
      <sheetName val="B-9 PG 1"/>
      <sheetName val="B-9 PG2"/>
      <sheetName val="B-9 PG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LTD CALC WP"/>
      <sheetName val="D-1-(b)"/>
      <sheetName val="D-1(d)"/>
      <sheetName val="WP D1b-Plant"/>
      <sheetName val="WP D1b-1-1 Plant Bal"/>
      <sheetName val="WP D1b-1-2 Additions"/>
      <sheetName val="WP D1b-1-3 Average Additions"/>
      <sheetName val="WP D1b-1-4 2005 Budget"/>
      <sheetName val="WP D1b-1-5 2006 Budget"/>
      <sheetName val="WP D1b-1-6 Retire"/>
      <sheetName val="WP D1b-1-7 Avg Retire"/>
      <sheetName val="WP D1b-2 Reserve"/>
      <sheetName val="WP D1b-2-1 Avg Reserve"/>
      <sheetName val="WP D1b-3 CWIP"/>
      <sheetName val="WP D1b-3-1CWIP"/>
      <sheetName val="WP D1b-4 M&amp;S"/>
      <sheetName val="WP D1b-4-1 M&amp;S"/>
      <sheetName val="WP D1B-5 Prepay"/>
      <sheetName val="WP D1b-5-1 Prepay"/>
      <sheetName val="WP D1b-6 Storage Gas"/>
      <sheetName val="WP D1b-6-1 Storage Gas"/>
      <sheetName val="Wp D1b-6-1-2 Storage Gas"/>
      <sheetName val="WP D1b-7 Cust Dep"/>
      <sheetName val="WP D1b-7-1 Cust Dep"/>
      <sheetName val="WP D1b-9 ADIT"/>
      <sheetName val="WP D1b-9-1 ADIT"/>
      <sheetName val="WP D1b-10 Wrk Cap"/>
      <sheetName val="D-1-(e)"/>
      <sheetName val="D-2"/>
      <sheetName val="D-3"/>
      <sheetName val="D-4"/>
      <sheetName val="E-2"/>
      <sheetName val="E-3"/>
      <sheetName val="F-1"/>
      <sheetName val="F-2"/>
      <sheetName val="F-3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Addtl Wps-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mpany 010"/>
      <sheetName val="Output 1 (9220 4000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 Labor Adj"/>
      <sheetName val="LG&amp;E Labor Adj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P SEPARAT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>
        <row r="43">
          <cell r="D43">
            <v>0.0128</v>
          </cell>
        </row>
        <row r="51">
          <cell r="D51">
            <v>0.0704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>
        <row r="45">
          <cell r="D45">
            <v>0.0154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3">
        <row r="7">
          <cell r="B7" t="str">
            <v>Georgia 95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U 1 page 1"/>
      <sheetName val="RU 1 page 2"/>
      <sheetName val="RU 1 page 3"/>
      <sheetName val="RU-1-2"/>
      <sheetName val="RU 1-3-1"/>
      <sheetName val="RU-1-3-2"/>
      <sheetName val="RU-1-3-3"/>
      <sheetName val="RU-1-3-4"/>
      <sheetName val="RU-1-3-5"/>
      <sheetName val="RU-1-3-6"/>
      <sheetName val="RU-1-3-7"/>
      <sheetName val="RU-1-3-8"/>
      <sheetName val="RU-1-3-9"/>
      <sheetName val="RU-1-3-10"/>
      <sheetName val="RU-1-3-11"/>
      <sheetName val="RU-1-3-12"/>
      <sheetName val="RU-2-1 SUM"/>
      <sheetName val="RU-2-1 TRN"/>
      <sheetName val="RU-2-1 DIST"/>
      <sheetName val="RU-2-1-4-1"/>
      <sheetName val="RU-2-1-4-2"/>
      <sheetName val="RU-2-2-1 PAGE 1"/>
      <sheetName val="RU-2-2-1 PAGE 2"/>
      <sheetName val="RU-2-2-1 PAGE 3"/>
      <sheetName val="RU-2-3"/>
      <sheetName val="RU-2-3-2-1"/>
      <sheetName val="RU-2-3-2-2"/>
      <sheetName val="RU-2-3-2-3"/>
      <sheetName val="RU 4-1 PAGE 1"/>
      <sheetName val="RU-4-1 PAGE 2"/>
      <sheetName val="RU 4-2 PAGE 1"/>
      <sheetName val="RU 4-2 PAGE 2"/>
      <sheetName val="RU 4-3 PAGE 1"/>
      <sheetName val="RU 4-3 PAGE 2"/>
      <sheetName val="RU-4-4"/>
      <sheetName val="RU-4-5 PAGE 1"/>
      <sheetName val="RU-4-5 PAGE 2"/>
      <sheetName val="RU-4-4 AND 4-5 PAGE 1"/>
      <sheetName val="RU-4-4 AND 4-5 PAGE 2"/>
      <sheetName val="RU-5 PAGE 1"/>
      <sheetName val="RU-5 PAGE 2"/>
      <sheetName val="RU-5 PAGE 3"/>
      <sheetName val="RU-6 PAGE 1"/>
      <sheetName val="RU-6 PAGE 2"/>
      <sheetName val="RU-1-1-1"/>
      <sheetName val="RU-2-3 PAGE 1"/>
      <sheetName val="RU-2-3 PAGE 2"/>
      <sheetName val="RU-2-3 PAGE 3"/>
      <sheetName val="RU-2-3 PAGE 4"/>
      <sheetName val="RU-2-3 PAGE 5"/>
      <sheetName val="RU-2-3 PAGE 6"/>
      <sheetName val="RU-2-3 PAGE 7"/>
      <sheetName val="RU-2-3 PAGE 8"/>
      <sheetName val="RU 2-3 PAGE 9"/>
      <sheetName val="RU 2-3 PAGE 10"/>
      <sheetName val="RU 2-3 PAGE 1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JSB-3"/>
      <sheetName val="JSB-4"/>
      <sheetName val="Reg Asse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HLP Division"/>
      <sheetName val="HLP Corp"/>
      <sheetName val="Genco"/>
      <sheetName val="Shared Services"/>
      <sheetName val="Nuclear"/>
      <sheetName val="Retail"/>
      <sheetName val="trial balance"/>
      <sheetName val="485010"/>
    </sheetNames>
    <sheetDataSet>
      <sheetData sheetId="1">
        <row r="22">
          <cell r="A22" t="str">
            <v>401010</v>
          </cell>
          <cell r="B22" t="str">
            <v>401010 Elec Sales-Residential-Base </v>
          </cell>
          <cell r="C22">
            <v>-88853351.53</v>
          </cell>
        </row>
        <row r="23">
          <cell r="A23" t="str">
            <v>401100</v>
          </cell>
          <cell r="B23" t="str">
            <v>401100 Elec Sales-Comm GL-Base </v>
          </cell>
          <cell r="C23">
            <v>-2000572.74</v>
          </cell>
        </row>
        <row r="24">
          <cell r="A24" t="str">
            <v>401110</v>
          </cell>
          <cell r="B24" t="str">
            <v>401110 Elec Sales-Comm MGS-D-Base </v>
          </cell>
          <cell r="C24">
            <v>-61846917.85</v>
          </cell>
        </row>
        <row r="25">
          <cell r="A25" t="str">
            <v>401120</v>
          </cell>
          <cell r="B25" t="str">
            <v>401120 Elec Sales-Comm MGS-T-Base </v>
          </cell>
          <cell r="C25">
            <v>-35293.84</v>
          </cell>
        </row>
        <row r="26">
          <cell r="A26" t="str">
            <v>401130</v>
          </cell>
          <cell r="B26" t="str">
            <v>401130 Elec Sales-Comm LGS-D-Base </v>
          </cell>
          <cell r="C26">
            <v>-1904200.35</v>
          </cell>
        </row>
        <row r="27">
          <cell r="A27" t="str">
            <v>401150</v>
          </cell>
          <cell r="B27" t="str">
            <v>401150 Elec Sales-Comm SPL-Base </v>
          </cell>
          <cell r="C27">
            <v>-2798659.86</v>
          </cell>
        </row>
        <row r="28">
          <cell r="A28" t="str">
            <v>401500</v>
          </cell>
          <cell r="B28" t="str">
            <v>401500 Elec Sales-S Ind MGS-D-Base </v>
          </cell>
          <cell r="C28">
            <v>-2486634.44</v>
          </cell>
        </row>
        <row r="29">
          <cell r="A29" t="str">
            <v>401510</v>
          </cell>
          <cell r="B29" t="str">
            <v>401510 Elec Sales-S Ind MGS-T-Base </v>
          </cell>
          <cell r="C29">
            <v>-435413.26</v>
          </cell>
        </row>
        <row r="30">
          <cell r="A30" t="str">
            <v>401520</v>
          </cell>
          <cell r="B30" t="str">
            <v>401520 Elec Sales-S Ind LGS-D-Base </v>
          </cell>
          <cell r="C30">
            <v>-27331250.38</v>
          </cell>
        </row>
        <row r="31">
          <cell r="A31" t="str">
            <v>401530</v>
          </cell>
          <cell r="B31" t="str">
            <v>401530 Elec Sales-S Ind LGS-T-Base </v>
          </cell>
          <cell r="C31">
            <v>-162905.17</v>
          </cell>
        </row>
        <row r="32">
          <cell r="A32" t="str">
            <v>401540</v>
          </cell>
          <cell r="B32" t="str">
            <v>401540 Elec Sales-S Ind SBBLGS-D-Base </v>
          </cell>
          <cell r="C32">
            <v>-26856.37</v>
          </cell>
        </row>
        <row r="33">
          <cell r="A33" t="str">
            <v>401560</v>
          </cell>
          <cell r="B33" t="str">
            <v>401560 Elec Sales-S Ind LSEI-Base </v>
          </cell>
          <cell r="C33">
            <v>-296629.95</v>
          </cell>
        </row>
        <row r="34">
          <cell r="A34" t="str">
            <v>401564</v>
          </cell>
          <cell r="B34" t="str">
            <v>401564 Elec Sales-S Ind LSEI-Franchise </v>
          </cell>
          <cell r="C34">
            <v>-24034.19</v>
          </cell>
        </row>
        <row r="35">
          <cell r="A35" t="str">
            <v>401670</v>
          </cell>
          <cell r="B35" t="str">
            <v>401670 Elec Sales-S Ind SBBMGS-D-Base </v>
          </cell>
          <cell r="C35">
            <v>-8723.73</v>
          </cell>
        </row>
        <row r="36">
          <cell r="A36" t="str">
            <v>402000</v>
          </cell>
          <cell r="B36" t="str">
            <v>402000 Elec Sales-Lg Ind LOS-A-Base </v>
          </cell>
          <cell r="C36">
            <v>-7054348.84</v>
          </cell>
        </row>
        <row r="37">
          <cell r="A37" t="str">
            <v>402004</v>
          </cell>
          <cell r="B37" t="str">
            <v>402004 Elec Sales-Lg Ind LOS-A-Franch </v>
          </cell>
          <cell r="C37">
            <v>-172827.62</v>
          </cell>
        </row>
        <row r="38">
          <cell r="A38" t="str">
            <v>402010</v>
          </cell>
          <cell r="B38" t="str">
            <v>402010 Elec Sales-Lg Ind LOS-B-Base </v>
          </cell>
          <cell r="C38">
            <v>-2727813.87</v>
          </cell>
        </row>
        <row r="39">
          <cell r="A39" t="str">
            <v>402014</v>
          </cell>
          <cell r="B39" t="str">
            <v>402014 Elec Sales-Lg Ind LOS-B-Franch </v>
          </cell>
          <cell r="C39">
            <v>-31089.94</v>
          </cell>
        </row>
        <row r="40">
          <cell r="A40" t="str">
            <v>402020</v>
          </cell>
          <cell r="B40" t="str">
            <v>402020 Elec Sales-Lg Ind IS-30-Base </v>
          </cell>
          <cell r="C40">
            <v>-743879.27</v>
          </cell>
        </row>
        <row r="41">
          <cell r="A41" t="str">
            <v>402024</v>
          </cell>
          <cell r="B41" t="str">
            <v>402024 Elec Sales-Lg Ind IS-30-Franch </v>
          </cell>
          <cell r="C41">
            <v>-34922.86</v>
          </cell>
        </row>
        <row r="42">
          <cell r="A42" t="str">
            <v>402030</v>
          </cell>
          <cell r="B42" t="str">
            <v>402030 Elec Sales-Lg Ind ISS-Base </v>
          </cell>
          <cell r="C42">
            <v>-156715.35</v>
          </cell>
        </row>
        <row r="43">
          <cell r="A43" t="str">
            <v>402040</v>
          </cell>
          <cell r="B43" t="str">
            <v>402040 Elec Sales-Lg Ind SES-D-Base </v>
          </cell>
          <cell r="C43">
            <v>-47922.95</v>
          </cell>
        </row>
        <row r="44">
          <cell r="A44" t="str">
            <v>402044</v>
          </cell>
          <cell r="B44" t="str">
            <v>402044 Elec Sales-Lg Ind SES-D-Franch </v>
          </cell>
          <cell r="C44">
            <v>-3298.49</v>
          </cell>
        </row>
        <row r="45">
          <cell r="A45" t="str">
            <v>402050</v>
          </cell>
          <cell r="B45" t="str">
            <v>402050 Elec Sales-Lg Ind SES-T-Base </v>
          </cell>
          <cell r="C45">
            <v>-676550.26</v>
          </cell>
        </row>
        <row r="46">
          <cell r="A46" t="str">
            <v>402054</v>
          </cell>
          <cell r="B46" t="str">
            <v>402054 Elec Sales-Lg Ind SES-T-Franch </v>
          </cell>
          <cell r="C46">
            <v>-2091.08</v>
          </cell>
        </row>
        <row r="47">
          <cell r="A47" t="str">
            <v>402060</v>
          </cell>
          <cell r="B47" t="str">
            <v>402060 Elec Sales-Lg Ind EIS-D-Base </v>
          </cell>
          <cell r="C47">
            <v>-111594.12</v>
          </cell>
        </row>
        <row r="48">
          <cell r="A48" t="str">
            <v>402070</v>
          </cell>
          <cell r="B48" t="str">
            <v>402070 Elec Sales-Lg Ind EIS-T-Base </v>
          </cell>
          <cell r="C48">
            <v>-115684.04</v>
          </cell>
        </row>
        <row r="49">
          <cell r="A49" t="str">
            <v>402080</v>
          </cell>
          <cell r="B49" t="str">
            <v>402080 Elec Sales-Lg Ind SCP-Base </v>
          </cell>
          <cell r="C49">
            <v>-3857325.97</v>
          </cell>
        </row>
        <row r="50">
          <cell r="A50" t="str">
            <v>402084</v>
          </cell>
          <cell r="B50" t="str">
            <v>402084 Elec Sales-Lg Ind SCP-Franchise </v>
          </cell>
          <cell r="C50">
            <v>-7631.22</v>
          </cell>
        </row>
        <row r="51">
          <cell r="A51" t="str">
            <v>402090</v>
          </cell>
          <cell r="B51" t="str">
            <v>402090 Elec Sales-Lg Ind SBBVAR-Base/BRSD </v>
          </cell>
          <cell r="C51">
            <v>15945.88</v>
          </cell>
        </row>
        <row r="52">
          <cell r="A52" t="str">
            <v>402100</v>
          </cell>
          <cell r="B52" t="str">
            <v>402100 Elec Sales-Lg Ind SBBLOSB-Base </v>
          </cell>
          <cell r="C52">
            <v>-1035150.09</v>
          </cell>
        </row>
        <row r="53">
          <cell r="A53" t="str">
            <v>402400</v>
          </cell>
          <cell r="B53" t="str">
            <v>402400 Elec Sales-Interrupt IS-I-Base </v>
          </cell>
          <cell r="C53">
            <v>-691.48</v>
          </cell>
        </row>
        <row r="54">
          <cell r="A54" t="str">
            <v>402404</v>
          </cell>
          <cell r="B54" t="str">
            <v>402404 Elec Sales-Interrupt IS-I-Franch </v>
          </cell>
          <cell r="C54">
            <v>-3940.71</v>
          </cell>
        </row>
        <row r="55">
          <cell r="A55" t="str">
            <v>402410</v>
          </cell>
          <cell r="B55" t="str">
            <v>402410 Elec Sales-Interrupt IS-10-Base </v>
          </cell>
          <cell r="C55">
            <v>-461.02</v>
          </cell>
        </row>
        <row r="56">
          <cell r="A56" t="str">
            <v>402414</v>
          </cell>
          <cell r="B56" t="str">
            <v>402414 Elec Sales-Interrupt IS-10-Franch </v>
          </cell>
          <cell r="C56">
            <v>-19580.89</v>
          </cell>
        </row>
        <row r="57">
          <cell r="A57" t="str">
            <v>402424</v>
          </cell>
          <cell r="B57" t="str">
            <v>402424 Inter SBI-Franchise </v>
          </cell>
          <cell r="C57">
            <v>-499.91</v>
          </cell>
        </row>
        <row r="58">
          <cell r="A58" t="str">
            <v>402700</v>
          </cell>
          <cell r="B58" t="str">
            <v>402700 Elec Sales-Municipal SPL-Base </v>
          </cell>
          <cell r="C58">
            <v>-5673151.96</v>
          </cell>
        </row>
        <row r="59">
          <cell r="A59" t="str">
            <v>402710</v>
          </cell>
          <cell r="B59" t="str">
            <v>402710 Elec Sales-Public Utility TNP-Base </v>
          </cell>
          <cell r="C59">
            <v>-440755.26</v>
          </cell>
        </row>
        <row r="60">
          <cell r="A60" t="str">
            <v>402822</v>
          </cell>
          <cell r="B60" t="str">
            <v>402822 Elec Sales-Unbilled-Base </v>
          </cell>
          <cell r="C60">
            <v>-408053.1</v>
          </cell>
        </row>
        <row r="61">
          <cell r="A61" t="str">
            <v>402824</v>
          </cell>
          <cell r="B61" t="str">
            <v>402824 Elec Sales-Unbilled-Franchise </v>
          </cell>
          <cell r="C61">
            <v>-8064</v>
          </cell>
        </row>
        <row r="62">
          <cell r="A62" t="str">
            <v>402840</v>
          </cell>
          <cell r="B62" t="str">
            <v>402840 Energy Svcs Sales </v>
          </cell>
          <cell r="C62">
            <v>-381022.23</v>
          </cell>
        </row>
        <row r="63">
          <cell r="A63" t="str">
            <v>402890</v>
          </cell>
          <cell r="B63" t="str">
            <v>402890 Energy Svc-Steam </v>
          </cell>
          <cell r="C63">
            <v>-173974.48</v>
          </cell>
        </row>
        <row r="64">
          <cell r="A64" t="str">
            <v>404010</v>
          </cell>
          <cell r="B64" t="str">
            <v>404010 Electricity Transmission Revenues </v>
          </cell>
          <cell r="C64">
            <v>-28761742.02</v>
          </cell>
        </row>
        <row r="65">
          <cell r="A65" t="str">
            <v>407016</v>
          </cell>
          <cell r="B65" t="str">
            <v>407016 Ancillary Svcs-Base </v>
          </cell>
          <cell r="C65">
            <v>-262200.62</v>
          </cell>
        </row>
        <row r="66">
          <cell r="A66" t="str">
            <v>430010</v>
          </cell>
          <cell r="B66" t="str">
            <v>430010 Appl Rev-Non-Finance </v>
          </cell>
          <cell r="C66">
            <v>-16500</v>
          </cell>
        </row>
        <row r="67">
          <cell r="A67" t="str">
            <v>443010</v>
          </cell>
          <cell r="B67" t="str">
            <v>443010 Other Operating Revenues </v>
          </cell>
          <cell r="C67">
            <v>-1476395.22</v>
          </cell>
        </row>
        <row r="68">
          <cell r="A68" t="str">
            <v>443029</v>
          </cell>
          <cell r="B68" t="str">
            <v>443029 Oth Oper Rev-Wireless </v>
          </cell>
          <cell r="C68">
            <v>-1313201.79</v>
          </cell>
        </row>
        <row r="69">
          <cell r="A69" t="str">
            <v>443033</v>
          </cell>
          <cell r="B69" t="str">
            <v>443033 Oth Oper Rev-Fiber Optics </v>
          </cell>
          <cell r="C69">
            <v>-839876.8</v>
          </cell>
        </row>
        <row r="70">
          <cell r="A70" t="str">
            <v>445010</v>
          </cell>
          <cell r="B70" t="str">
            <v>445010 Revenues from Forfeited Discounts </v>
          </cell>
          <cell r="C70">
            <v>-1805669.71</v>
          </cell>
        </row>
        <row r="71">
          <cell r="A71" t="str">
            <v>483010</v>
          </cell>
          <cell r="B71" t="str">
            <v>483010 Interest Income </v>
          </cell>
          <cell r="C71">
            <v>-484.41</v>
          </cell>
        </row>
        <row r="72">
          <cell r="A72" t="str">
            <v>485010</v>
          </cell>
          <cell r="B72" t="str">
            <v>485010 Gn/Ls-Disp of Prop </v>
          </cell>
          <cell r="C72">
            <v>2993334.85</v>
          </cell>
        </row>
        <row r="73">
          <cell r="A73" t="str">
            <v>489020</v>
          </cell>
          <cell r="B73" t="str">
            <v>489020 Lease Income </v>
          </cell>
          <cell r="C73">
            <v>-150</v>
          </cell>
        </row>
        <row r="74">
          <cell r="A74" t="str">
            <v>491020</v>
          </cell>
          <cell r="B74" t="str">
            <v>491020 Miscellaneous Non-Operating Deduct </v>
          </cell>
          <cell r="C74">
            <v>5696.94</v>
          </cell>
        </row>
        <row r="75">
          <cell r="A75" t="str">
            <v>506010</v>
          </cell>
          <cell r="B75" t="str">
            <v>506010 Transmission Cost of Service </v>
          </cell>
          <cell r="C75">
            <v>33694010.83</v>
          </cell>
        </row>
        <row r="76">
          <cell r="A76" t="str">
            <v>506510</v>
          </cell>
          <cell r="B76" t="str">
            <v>506510 Transmission Line Losses Exp </v>
          </cell>
          <cell r="C76">
            <v>1071097.77</v>
          </cell>
        </row>
        <row r="77">
          <cell r="A77" t="str">
            <v>515040</v>
          </cell>
          <cell r="B77" t="str">
            <v>515040 Sal&amp;Wages Exp-Bonus/Inc-Exempt </v>
          </cell>
          <cell r="C77">
            <v>4292864.37</v>
          </cell>
        </row>
        <row r="78">
          <cell r="A78" t="str">
            <v>515042</v>
          </cell>
          <cell r="B78" t="str">
            <v>515042 Sal&amp;Wages Exp-Bonus/Inc-Non-Exempt </v>
          </cell>
          <cell r="C78">
            <v>374986.28</v>
          </cell>
        </row>
        <row r="79">
          <cell r="A79" t="str">
            <v>515044</v>
          </cell>
          <cell r="B79" t="str">
            <v>515044 Bonus/Inc-Union </v>
          </cell>
          <cell r="C79">
            <v>332681.16</v>
          </cell>
        </row>
        <row r="80">
          <cell r="A80" t="str">
            <v>515050</v>
          </cell>
          <cell r="B80" t="str">
            <v>515050 Sal&amp;Wages Exp-Non-prod Time-Exempt </v>
          </cell>
          <cell r="C80">
            <v>990208.55</v>
          </cell>
        </row>
        <row r="81">
          <cell r="A81" t="str">
            <v>515052</v>
          </cell>
          <cell r="B81" t="str">
            <v>515052 Sal&amp;Wages-Non-prod Time-Non-Exempt </v>
          </cell>
          <cell r="C81">
            <v>887143.72</v>
          </cell>
        </row>
        <row r="82">
          <cell r="A82" t="str">
            <v>515054</v>
          </cell>
          <cell r="B82" t="str">
            <v>515054 Sal&amp;Wages Exp-Non-prod Time-Union </v>
          </cell>
          <cell r="C82">
            <v>2737851.07</v>
          </cell>
        </row>
        <row r="83">
          <cell r="A83" t="str">
            <v>515060</v>
          </cell>
          <cell r="B83" t="str">
            <v>515060 Sal&amp;Wages Exp-Temporary/Contract </v>
          </cell>
          <cell r="C83">
            <v>2406530.38</v>
          </cell>
        </row>
        <row r="84">
          <cell r="A84" t="str">
            <v>517988</v>
          </cell>
          <cell r="B84" t="str">
            <v>517988 Sal&amp;Wages Exp-Other Comp-Union </v>
          </cell>
          <cell r="C84">
            <v>241973.64</v>
          </cell>
        </row>
        <row r="85">
          <cell r="A85" t="str">
            <v>517990</v>
          </cell>
          <cell r="B85" t="str">
            <v>517990 Sal&amp;Wages Exp-Overtime Union </v>
          </cell>
          <cell r="C85">
            <v>5924127.41</v>
          </cell>
        </row>
        <row r="86">
          <cell r="A86" t="str">
            <v>517991</v>
          </cell>
          <cell r="B86" t="str">
            <v>517991 Sal&amp;Wages Exp-Regular Union </v>
          </cell>
          <cell r="C86">
            <v>13957709.69</v>
          </cell>
        </row>
        <row r="87">
          <cell r="A87" t="str">
            <v>517992</v>
          </cell>
          <cell r="B87" t="str">
            <v>517992 Oth Comp-Non-Exempt </v>
          </cell>
          <cell r="C87">
            <v>33849.25</v>
          </cell>
        </row>
        <row r="88">
          <cell r="A88" t="str">
            <v>517994</v>
          </cell>
          <cell r="B88" t="str">
            <v>517994 Sal&amp;Wages Exp-Overtime Non-Exempt </v>
          </cell>
          <cell r="C88">
            <v>450356.78</v>
          </cell>
        </row>
        <row r="89">
          <cell r="A89" t="str">
            <v>517995</v>
          </cell>
          <cell r="B89" t="str">
            <v>517995 Sal&amp;Wages Exp-Regular Non-Exempt </v>
          </cell>
          <cell r="C89">
            <v>6852379.49</v>
          </cell>
        </row>
        <row r="90">
          <cell r="A90" t="str">
            <v>517996</v>
          </cell>
          <cell r="B90" t="str">
            <v>517996 Sal&amp;Wages Exp-Other Comp-Exempt </v>
          </cell>
          <cell r="C90">
            <v>45591.66</v>
          </cell>
        </row>
        <row r="91">
          <cell r="A91" t="str">
            <v>517998</v>
          </cell>
          <cell r="B91" t="str">
            <v>517998 Sal&amp;Wages Exp-Overtime Exempt </v>
          </cell>
          <cell r="C91">
            <v>164332.01</v>
          </cell>
        </row>
        <row r="92">
          <cell r="A92" t="str">
            <v>517999</v>
          </cell>
          <cell r="B92" t="str">
            <v>517999 Sal&amp;Wages Exp-Regular Exempt </v>
          </cell>
          <cell r="C92">
            <v>14633593.27</v>
          </cell>
        </row>
        <row r="93">
          <cell r="A93" t="str">
            <v>518010</v>
          </cell>
          <cell r="B93" t="str">
            <v>518010 Sal/Burden Exp-Pension </v>
          </cell>
          <cell r="C93">
            <v>-2619462</v>
          </cell>
        </row>
        <row r="94">
          <cell r="A94" t="str">
            <v>518020</v>
          </cell>
          <cell r="B94" t="str">
            <v>518020 Sal/Burden Exp-Medical </v>
          </cell>
          <cell r="C94">
            <v>3841500</v>
          </cell>
        </row>
        <row r="95">
          <cell r="A95" t="str">
            <v>518030</v>
          </cell>
          <cell r="B95" t="str">
            <v>518030 Sal/Burden Exp-Post Retirement </v>
          </cell>
          <cell r="C95">
            <v>2831751</v>
          </cell>
        </row>
        <row r="96">
          <cell r="A96" t="str">
            <v>518070</v>
          </cell>
          <cell r="B96" t="str">
            <v>518070 Sal/Burden Exp-Savings </v>
          </cell>
          <cell r="C96">
            <v>3292339.51</v>
          </cell>
        </row>
        <row r="97">
          <cell r="A97" t="str">
            <v>518090</v>
          </cell>
          <cell r="B97" t="str">
            <v>518090 Long-Term Disability </v>
          </cell>
          <cell r="C97">
            <v>134001</v>
          </cell>
        </row>
        <row r="98">
          <cell r="A98" t="str">
            <v>518130</v>
          </cell>
          <cell r="B98" t="str">
            <v>518130 Workers Compensation </v>
          </cell>
          <cell r="C98">
            <v>205046.91</v>
          </cell>
        </row>
        <row r="99">
          <cell r="A99" t="str">
            <v>518160</v>
          </cell>
          <cell r="B99" t="str">
            <v>518160 Oth Sal &amp; Benefits </v>
          </cell>
          <cell r="C99">
            <v>-2474013.74</v>
          </cell>
        </row>
        <row r="100">
          <cell r="A100" t="str">
            <v>518170</v>
          </cell>
          <cell r="B100" t="str">
            <v>518170 Sal/Burden Exp-Oth Sal&amp;Ben Misc Cr </v>
          </cell>
          <cell r="C100">
            <v>-3206.91</v>
          </cell>
        </row>
        <row r="101">
          <cell r="A101" t="str">
            <v>522010</v>
          </cell>
          <cell r="B101" t="str">
            <v>522010 Employ Rel Exp-Employee Travel </v>
          </cell>
          <cell r="C101">
            <v>495682.93</v>
          </cell>
        </row>
        <row r="102">
          <cell r="A102" t="str">
            <v>522011</v>
          </cell>
          <cell r="B102" t="str">
            <v>522011 Employ Rel Exp-Empl Travel-PCard </v>
          </cell>
          <cell r="C102">
            <v>28473.17</v>
          </cell>
        </row>
        <row r="103">
          <cell r="A103" t="str">
            <v>522020</v>
          </cell>
          <cell r="B103" t="str">
            <v>522020 Employ Rel Exp-Training </v>
          </cell>
          <cell r="C103">
            <v>32846.77</v>
          </cell>
        </row>
        <row r="104">
          <cell r="A104" t="str">
            <v>522030</v>
          </cell>
          <cell r="B104" t="str">
            <v>522030 Employ Rel Exp-Registration </v>
          </cell>
          <cell r="C104">
            <v>47558.87</v>
          </cell>
        </row>
        <row r="105">
          <cell r="A105" t="str">
            <v>522040</v>
          </cell>
          <cell r="B105" t="str">
            <v>522040 Employ Rel Exp-Dues &amp; Licences </v>
          </cell>
          <cell r="C105">
            <v>13126.25</v>
          </cell>
        </row>
        <row r="106">
          <cell r="A106" t="str">
            <v>522050</v>
          </cell>
          <cell r="B106" t="str">
            <v>522050 Employ Rel Exp-Spousal Travel </v>
          </cell>
          <cell r="C106">
            <v>335.5</v>
          </cell>
        </row>
        <row r="107">
          <cell r="A107" t="str">
            <v>522060</v>
          </cell>
          <cell r="B107" t="str">
            <v>522060 Employ Rel Exp-Bus Meals/Ent </v>
          </cell>
          <cell r="C107">
            <v>144226.25</v>
          </cell>
        </row>
        <row r="108">
          <cell r="A108" t="str">
            <v>522061</v>
          </cell>
          <cell r="B108" t="str">
            <v>522061 Employ Rel Exp-Bus Meals/Ent-PCard </v>
          </cell>
          <cell r="C108">
            <v>136652.28</v>
          </cell>
        </row>
        <row r="109">
          <cell r="A109" t="str">
            <v>522070</v>
          </cell>
          <cell r="B109" t="str">
            <v>522070 Employ Rel Exp-Education </v>
          </cell>
          <cell r="C109">
            <v>118093.65</v>
          </cell>
        </row>
        <row r="110">
          <cell r="A110" t="str">
            <v>522080</v>
          </cell>
          <cell r="B110" t="str">
            <v>522080 Employ Rel Exp-Park/In-town Travel </v>
          </cell>
          <cell r="C110">
            <v>2501.64</v>
          </cell>
        </row>
        <row r="111">
          <cell r="A111" t="str">
            <v>522090</v>
          </cell>
          <cell r="B111" t="str">
            <v>522090 Employ Rel Exp-Awards/Gifts </v>
          </cell>
          <cell r="C111">
            <v>35203.57</v>
          </cell>
        </row>
        <row r="112">
          <cell r="A112" t="str">
            <v>522100</v>
          </cell>
          <cell r="B112" t="str">
            <v>522100 Employ Rel Exp-Empl Reloc/Moving </v>
          </cell>
          <cell r="C112">
            <v>60762.08</v>
          </cell>
        </row>
        <row r="113">
          <cell r="A113" t="str">
            <v>522110</v>
          </cell>
          <cell r="B113" t="str">
            <v>522110 Employ Rel Exp-Occ Health / Safety </v>
          </cell>
          <cell r="C113">
            <v>125</v>
          </cell>
        </row>
        <row r="114">
          <cell r="A114" t="str">
            <v>522120</v>
          </cell>
          <cell r="B114" t="str">
            <v>522120 Employ Rel Exp-Books &amp; Subscript </v>
          </cell>
          <cell r="C114">
            <v>967.84</v>
          </cell>
        </row>
        <row r="115">
          <cell r="A115" t="str">
            <v>522130</v>
          </cell>
          <cell r="B115" t="str">
            <v>522130 Employ Rel Exp-Miscellaneous </v>
          </cell>
          <cell r="C115">
            <v>365770.42</v>
          </cell>
        </row>
        <row r="116">
          <cell r="A116" t="str">
            <v>530010</v>
          </cell>
          <cell r="B116" t="str">
            <v>530010 M&amp;S Exp - Non-Inventory </v>
          </cell>
          <cell r="C116">
            <v>9285328.83</v>
          </cell>
        </row>
        <row r="117">
          <cell r="A117" t="str">
            <v>530020</v>
          </cell>
          <cell r="B117" t="str">
            <v>530020 M&amp;S Exp-Store-Tool-Shop-Garage-Lab </v>
          </cell>
          <cell r="C117">
            <v>12252.24</v>
          </cell>
        </row>
        <row r="118">
          <cell r="A118" t="str">
            <v>530030</v>
          </cell>
          <cell r="B118" t="str">
            <v>530030 M&amp;S Exp-Ofc Furniture &amp; Misc Equip </v>
          </cell>
          <cell r="C118">
            <v>109244.78</v>
          </cell>
        </row>
        <row r="119">
          <cell r="A119" t="str">
            <v>530977</v>
          </cell>
          <cell r="B119" t="str">
            <v>530977 M&amp;S Exp-Prod Orders / Inventory </v>
          </cell>
          <cell r="C119">
            <v>-773881.5</v>
          </cell>
        </row>
        <row r="120">
          <cell r="A120" t="str">
            <v>530998</v>
          </cell>
          <cell r="B120" t="str">
            <v>530998 M&amp;S-Scrapping/Dest </v>
          </cell>
          <cell r="C120">
            <v>-473620.98</v>
          </cell>
        </row>
        <row r="121">
          <cell r="A121" t="str">
            <v>530999</v>
          </cell>
          <cell r="B121" t="str">
            <v>530999 M&amp;S Expenses - Inventory Issued </v>
          </cell>
          <cell r="C121">
            <v>18242988.52</v>
          </cell>
        </row>
        <row r="122">
          <cell r="A122" t="str">
            <v>531030</v>
          </cell>
          <cell r="B122" t="str">
            <v>531030 M&amp;S Exp-Purch Vehicle Fuel </v>
          </cell>
          <cell r="C122">
            <v>81192.03</v>
          </cell>
        </row>
        <row r="123">
          <cell r="A123" t="str">
            <v>531040</v>
          </cell>
          <cell r="B123" t="str">
            <v>531040 Veh&amp;Pwr Op Equip </v>
          </cell>
          <cell r="C123">
            <v>220001.36</v>
          </cell>
        </row>
        <row r="124">
          <cell r="A124" t="str">
            <v>532020</v>
          </cell>
          <cell r="B124" t="str">
            <v>532020 M&amp;S Exp-Equipment </v>
          </cell>
          <cell r="C124">
            <v>584870.2</v>
          </cell>
        </row>
        <row r="125">
          <cell r="A125" t="str">
            <v>533010</v>
          </cell>
          <cell r="B125" t="str">
            <v>533010 M&amp;S Exp-Computer Hardware </v>
          </cell>
          <cell r="C125">
            <v>1813142.28</v>
          </cell>
        </row>
        <row r="126">
          <cell r="A126" t="str">
            <v>533020</v>
          </cell>
          <cell r="B126" t="str">
            <v>533020 M&amp;S Exp-Computr Softwr &amp; Upgrades </v>
          </cell>
          <cell r="C126">
            <v>988286.1</v>
          </cell>
        </row>
        <row r="127">
          <cell r="A127" t="str">
            <v>535010</v>
          </cell>
          <cell r="B127" t="str">
            <v>535010 M&amp;S Exp-Office Supplies </v>
          </cell>
          <cell r="C127">
            <v>175680.38</v>
          </cell>
        </row>
        <row r="128">
          <cell r="A128" t="str">
            <v>535015</v>
          </cell>
          <cell r="B128" t="str">
            <v>535015 M&amp;S Expenses - P-Card </v>
          </cell>
          <cell r="C128">
            <v>280466.95</v>
          </cell>
        </row>
        <row r="129">
          <cell r="A129" t="str">
            <v>540010</v>
          </cell>
          <cell r="B129" t="str">
            <v>540010 Contr&amp;Svcs Exp-Maint Svcs-Oth </v>
          </cell>
          <cell r="C129">
            <v>263987.34</v>
          </cell>
        </row>
        <row r="130">
          <cell r="A130" t="str">
            <v>540020</v>
          </cell>
          <cell r="B130" t="str">
            <v>540020 Contr&amp;Svcs Exp-Eng / Tech Svcs </v>
          </cell>
          <cell r="C130">
            <v>33212.48</v>
          </cell>
        </row>
        <row r="131">
          <cell r="A131" t="str">
            <v>540040</v>
          </cell>
          <cell r="B131" t="str">
            <v>540040 Contr&amp;Svcs Exp-Meter &amp; Svcing </v>
          </cell>
          <cell r="C131">
            <v>-1765.92</v>
          </cell>
        </row>
        <row r="132">
          <cell r="A132" t="str">
            <v>540050</v>
          </cell>
          <cell r="B132" t="str">
            <v>540050 Contr&amp;Svcs Exp-Construct Svcs </v>
          </cell>
          <cell r="C132">
            <v>19128633.42</v>
          </cell>
        </row>
        <row r="133">
          <cell r="A133" t="str">
            <v>540060</v>
          </cell>
          <cell r="B133" t="str">
            <v>540060 Contr&amp;Svcs Exp-Tree Clear Svcs </v>
          </cell>
          <cell r="C133">
            <v>5065635.26</v>
          </cell>
        </row>
        <row r="134">
          <cell r="A134" t="str">
            <v>543010</v>
          </cell>
          <cell r="B134" t="str">
            <v>543010 Contr&amp;Svcs Exp-Prof Svcs-Ded </v>
          </cell>
          <cell r="C134">
            <v>1314208.13</v>
          </cell>
        </row>
        <row r="135">
          <cell r="A135" t="str">
            <v>543020</v>
          </cell>
          <cell r="B135" t="str">
            <v>543020 Contr&amp;Svcs Exp-Prof Svcs-Non-Ded </v>
          </cell>
          <cell r="C135">
            <v>-3356.59</v>
          </cell>
        </row>
        <row r="136">
          <cell r="A136" t="str">
            <v>543040</v>
          </cell>
          <cell r="B136" t="str">
            <v>543040 Contr&amp;Svcs Exp - Admin Svcs </v>
          </cell>
          <cell r="C136">
            <v>191038.25</v>
          </cell>
        </row>
        <row r="137">
          <cell r="A137" t="str">
            <v>543050</v>
          </cell>
          <cell r="B137" t="str">
            <v>543050 Contr&amp;Svcs Exp-Technical Svcs </v>
          </cell>
          <cell r="C137">
            <v>22382.05</v>
          </cell>
        </row>
        <row r="138">
          <cell r="A138" t="str">
            <v>543150</v>
          </cell>
          <cell r="B138" t="str">
            <v>543150 Contr&amp;Svcs Exp-Legal Services </v>
          </cell>
          <cell r="C138">
            <v>3494019.06</v>
          </cell>
        </row>
        <row r="139">
          <cell r="A139" t="str">
            <v>543160</v>
          </cell>
          <cell r="B139" t="str">
            <v>543160 Contr&amp;Svcs Exp-Reimburs Costs </v>
          </cell>
          <cell r="C139">
            <v>-123234.75</v>
          </cell>
        </row>
        <row r="140">
          <cell r="A140" t="str">
            <v>545010</v>
          </cell>
          <cell r="B140" t="str">
            <v>545010 Contr&amp;Svcs Exp-Property Services </v>
          </cell>
          <cell r="C140">
            <v>-2471.5</v>
          </cell>
        </row>
        <row r="141">
          <cell r="A141" t="str">
            <v>545040</v>
          </cell>
          <cell r="B141" t="str">
            <v>545040 Contr&amp;Svcs Exp-Additns/Alt/Removal </v>
          </cell>
          <cell r="C141">
            <v>399363.22</v>
          </cell>
        </row>
        <row r="142">
          <cell r="A142" t="str">
            <v>545070</v>
          </cell>
          <cell r="B142" t="str">
            <v>545070 Contr&amp;Svcs Exp-Janitorial Services </v>
          </cell>
          <cell r="C142">
            <v>15282.74</v>
          </cell>
        </row>
        <row r="143">
          <cell r="A143" t="str">
            <v>545080</v>
          </cell>
          <cell r="B143" t="str">
            <v>545080 Contr&amp;Svcs Exp-Pest Control </v>
          </cell>
          <cell r="C143">
            <v>604.62</v>
          </cell>
        </row>
        <row r="144">
          <cell r="A144" t="str">
            <v>545100</v>
          </cell>
          <cell r="B144" t="str">
            <v>545100 Contr&amp;Svcs Exp-Security Owned </v>
          </cell>
          <cell r="C144">
            <v>75117.95</v>
          </cell>
        </row>
        <row r="145">
          <cell r="A145" t="str">
            <v>545110</v>
          </cell>
          <cell r="B145" t="str">
            <v>545110 Contr&amp;Svcs Exp-Landscaping Svcs </v>
          </cell>
          <cell r="C145">
            <v>162.38</v>
          </cell>
        </row>
        <row r="146">
          <cell r="A146" t="str">
            <v>545115</v>
          </cell>
          <cell r="B146" t="str">
            <v>545115 Contr&amp;Svcs Exp-Air Cond/Heating </v>
          </cell>
          <cell r="C146">
            <v>155</v>
          </cell>
        </row>
        <row r="147">
          <cell r="A147" t="str">
            <v>545510</v>
          </cell>
          <cell r="B147" t="str">
            <v>545510 Contr&amp;Svcs Exp-IT Services </v>
          </cell>
          <cell r="C147">
            <v>64842</v>
          </cell>
        </row>
        <row r="148">
          <cell r="A148" t="str">
            <v>546010</v>
          </cell>
          <cell r="B148" t="str">
            <v>546010 Contr&amp;Svcs Exp-Other Services </v>
          </cell>
          <cell r="C148">
            <v>8101412.43</v>
          </cell>
        </row>
        <row r="149">
          <cell r="A149" t="str">
            <v>550010</v>
          </cell>
          <cell r="B149" t="str">
            <v>550010 A &amp; G Exp-Royalties </v>
          </cell>
          <cell r="C149">
            <v>138.53</v>
          </cell>
        </row>
        <row r="150">
          <cell r="A150" t="str">
            <v>550020</v>
          </cell>
          <cell r="B150" t="str">
            <v>550020 Adm &amp; Gen Exp - Miscellaneous </v>
          </cell>
          <cell r="C150">
            <v>-5927417.08</v>
          </cell>
        </row>
        <row r="151">
          <cell r="A151" t="str">
            <v>550025</v>
          </cell>
          <cell r="B151" t="str">
            <v>550025 A &amp; G Exp-Meeting Exp </v>
          </cell>
          <cell r="C151">
            <v>233.98</v>
          </cell>
        </row>
        <row r="152">
          <cell r="A152" t="str">
            <v>550040</v>
          </cell>
          <cell r="B152" t="str">
            <v>550040 A &amp; G Exp-Postage/Courier Svcs </v>
          </cell>
          <cell r="C152">
            <v>1407082.17</v>
          </cell>
        </row>
        <row r="153">
          <cell r="A153" t="str">
            <v>550070</v>
          </cell>
          <cell r="B153" t="str">
            <v>550070 A &amp; G Exp-Mgmnt/Consult Fees </v>
          </cell>
          <cell r="C153">
            <v>97900</v>
          </cell>
        </row>
        <row r="154">
          <cell r="A154" t="str">
            <v>550080</v>
          </cell>
          <cell r="B154" t="str">
            <v>550080 A &amp; G Exp-Club Membership &amp; Exp </v>
          </cell>
          <cell r="C154">
            <v>17727.12</v>
          </cell>
        </row>
        <row r="155">
          <cell r="A155" t="str">
            <v>550090</v>
          </cell>
          <cell r="B155" t="str">
            <v>550090 A &amp; G Exp-Empl Reimburse-Veh Exp </v>
          </cell>
          <cell r="C155">
            <v>150</v>
          </cell>
        </row>
        <row r="156">
          <cell r="A156" t="str">
            <v>550100</v>
          </cell>
          <cell r="B156" t="str">
            <v>550100 A &amp; G Exp-Freight </v>
          </cell>
          <cell r="C156">
            <v>18160.07</v>
          </cell>
        </row>
        <row r="157">
          <cell r="A157" t="str">
            <v>559950</v>
          </cell>
          <cell r="B157" t="str">
            <v>559950 A &amp; G Exp-Capitalized Labor </v>
          </cell>
          <cell r="C157">
            <v>-17875696.61</v>
          </cell>
        </row>
        <row r="158">
          <cell r="A158" t="str">
            <v>559951</v>
          </cell>
          <cell r="B158" t="str">
            <v>559951 A &amp; G Exp-Capitalized Materials </v>
          </cell>
          <cell r="C158">
            <v>-43374690.82</v>
          </cell>
        </row>
        <row r="159">
          <cell r="A159" t="str">
            <v>559952</v>
          </cell>
          <cell r="B159" t="str">
            <v>559952 A &amp; G Exp-Capitalized AFUDC-Debt </v>
          </cell>
          <cell r="C159">
            <v>-879057.3</v>
          </cell>
        </row>
        <row r="160">
          <cell r="A160" t="str">
            <v>559953</v>
          </cell>
          <cell r="B160" t="str">
            <v>559953 A &amp; G Exp-Capitalized AFUDC-Equity </v>
          </cell>
          <cell r="C160">
            <v>-1126536.74</v>
          </cell>
        </row>
        <row r="161">
          <cell r="A161" t="str">
            <v>559954</v>
          </cell>
          <cell r="B161" t="str">
            <v>559954 A &amp; G Exp-Capitalized Other Exp </v>
          </cell>
          <cell r="C161">
            <v>-28893637.48</v>
          </cell>
        </row>
        <row r="162">
          <cell r="A162" t="str">
            <v>559960</v>
          </cell>
          <cell r="B162" t="str">
            <v>559960 A &amp; G Exp-Deferred Labor </v>
          </cell>
          <cell r="C162">
            <v>-1561446.21</v>
          </cell>
        </row>
        <row r="163">
          <cell r="A163" t="str">
            <v>559961</v>
          </cell>
          <cell r="B163" t="str">
            <v>559961 A &amp; G Exp-Deferred Materials </v>
          </cell>
          <cell r="C163">
            <v>18005396.15</v>
          </cell>
        </row>
        <row r="164">
          <cell r="A164" t="str">
            <v>559964</v>
          </cell>
          <cell r="B164" t="str">
            <v>559964 A &amp; G Exp-Deferred Other Exp </v>
          </cell>
          <cell r="C164">
            <v>-2118457.29</v>
          </cell>
        </row>
        <row r="165">
          <cell r="A165" t="str">
            <v>559994</v>
          </cell>
          <cell r="B165" t="str">
            <v>559994 A &amp; G Exp-Contrib in Aid of Constr </v>
          </cell>
          <cell r="C165">
            <v>-2781724.26</v>
          </cell>
        </row>
        <row r="166">
          <cell r="A166" t="str">
            <v>560020</v>
          </cell>
          <cell r="B166" t="str">
            <v>560020 Claims/Settlements </v>
          </cell>
          <cell r="C166">
            <v>274615.49</v>
          </cell>
        </row>
        <row r="167">
          <cell r="A167" t="str">
            <v>560030</v>
          </cell>
          <cell r="B167" t="str">
            <v>560030 Insurance Exp-Blanket Crime </v>
          </cell>
          <cell r="C167">
            <v>1049.85</v>
          </cell>
        </row>
        <row r="168">
          <cell r="A168" t="str">
            <v>560050</v>
          </cell>
          <cell r="B168" t="str">
            <v>560050 Insurance Exp-Boiler </v>
          </cell>
          <cell r="C168">
            <v>28139.61</v>
          </cell>
        </row>
        <row r="169">
          <cell r="A169" t="str">
            <v>560060</v>
          </cell>
          <cell r="B169" t="str">
            <v>560060 Insurance Exp-Business Travel </v>
          </cell>
          <cell r="C169">
            <v>2143.17</v>
          </cell>
        </row>
        <row r="170">
          <cell r="A170" t="str">
            <v>560070</v>
          </cell>
          <cell r="B170" t="str">
            <v>560070 Insurance Exp-Excess Liability </v>
          </cell>
          <cell r="C170">
            <v>20240.4</v>
          </cell>
        </row>
        <row r="171">
          <cell r="A171" t="str">
            <v>560090</v>
          </cell>
          <cell r="B171" t="str">
            <v>560090 Insurance Exp-General Liability </v>
          </cell>
          <cell r="C171">
            <v>3904.05</v>
          </cell>
        </row>
        <row r="172">
          <cell r="A172" t="str">
            <v>560110</v>
          </cell>
          <cell r="B172" t="str">
            <v>560110 Insurance Exp-Property </v>
          </cell>
          <cell r="C172">
            <v>603183.42</v>
          </cell>
        </row>
        <row r="173">
          <cell r="A173" t="str">
            <v>560115</v>
          </cell>
          <cell r="B173" t="str">
            <v>560115 Insurance Exp-Other </v>
          </cell>
          <cell r="C173">
            <v>195</v>
          </cell>
        </row>
        <row r="174">
          <cell r="A174" t="str">
            <v>560120</v>
          </cell>
          <cell r="B174" t="str">
            <v>560120 Insurance Exp-Umbrella Liability </v>
          </cell>
          <cell r="C174">
            <v>-419.43</v>
          </cell>
        </row>
        <row r="175">
          <cell r="A175" t="str">
            <v>562020</v>
          </cell>
          <cell r="B175" t="str">
            <v>562020 Reb/Incent/Bydns-Mkt </v>
          </cell>
          <cell r="C175">
            <v>264251</v>
          </cell>
        </row>
        <row r="176">
          <cell r="A176" t="str">
            <v>562040</v>
          </cell>
          <cell r="B176" t="str">
            <v>562040 Cust&amp;Mktg Exp-Total Bad Debts </v>
          </cell>
          <cell r="C176">
            <v>4922.37</v>
          </cell>
        </row>
        <row r="177">
          <cell r="A177" t="str">
            <v>562130</v>
          </cell>
          <cell r="B177" t="str">
            <v>562130 Cust&amp;Mktg Exp-Repo &amp; Collection </v>
          </cell>
          <cell r="C177">
            <v>29.64</v>
          </cell>
        </row>
        <row r="178">
          <cell r="A178" t="str">
            <v>562140</v>
          </cell>
          <cell r="B178" t="str">
            <v>562140 Cust&amp;Mktg Exp-Advertising-Gen </v>
          </cell>
          <cell r="C178">
            <v>723059.44</v>
          </cell>
        </row>
        <row r="179">
          <cell r="A179" t="str">
            <v>562142</v>
          </cell>
          <cell r="B179" t="str">
            <v>562142 Cust&amp;Mktg Exp-Advert-Informational </v>
          </cell>
          <cell r="C179">
            <v>580.65</v>
          </cell>
        </row>
        <row r="180">
          <cell r="A180" t="str">
            <v>562150</v>
          </cell>
          <cell r="B180" t="str">
            <v>562150 Cust&amp;Mktg Exp-Agency Collect Fees </v>
          </cell>
          <cell r="C180">
            <v>2380706.62</v>
          </cell>
        </row>
        <row r="181">
          <cell r="A181" t="str">
            <v>565010</v>
          </cell>
          <cell r="B181" t="str">
            <v>565010 Repairs and Maintenance Expenses </v>
          </cell>
          <cell r="C181">
            <v>5557.97</v>
          </cell>
        </row>
        <row r="182">
          <cell r="A182" t="str">
            <v>565020</v>
          </cell>
          <cell r="B182" t="str">
            <v>565020 Repairs &amp; Maintenance-Corrective </v>
          </cell>
          <cell r="C182">
            <v>14189.35</v>
          </cell>
        </row>
        <row r="183">
          <cell r="A183" t="str">
            <v>565030</v>
          </cell>
          <cell r="B183" t="str">
            <v>565030 Repairs &amp; Maintenance-Preventative </v>
          </cell>
          <cell r="C183">
            <v>2235.36</v>
          </cell>
        </row>
        <row r="184">
          <cell r="A184" t="str">
            <v>566010</v>
          </cell>
          <cell r="B184" t="str">
            <v>566010 Donations-Cash </v>
          </cell>
          <cell r="C184">
            <v>1525</v>
          </cell>
        </row>
        <row r="185">
          <cell r="A185" t="str">
            <v>566030</v>
          </cell>
          <cell r="B185" t="str">
            <v>566030 Sponsorships/Contributions </v>
          </cell>
          <cell r="C185">
            <v>6147.62</v>
          </cell>
        </row>
        <row r="186">
          <cell r="A186" t="str">
            <v>566040</v>
          </cell>
          <cell r="B186" t="str">
            <v>566040 Contributions-Research &amp; Develop </v>
          </cell>
          <cell r="C186">
            <v>162375</v>
          </cell>
        </row>
        <row r="187">
          <cell r="A187" t="str">
            <v>570010</v>
          </cell>
          <cell r="B187" t="str">
            <v>570010 Research and Development Expenses </v>
          </cell>
          <cell r="C187">
            <v>64826.19</v>
          </cell>
        </row>
        <row r="188">
          <cell r="A188" t="str">
            <v>571020</v>
          </cell>
          <cell r="B188" t="str">
            <v>571020 Utilities Exp-Telephone </v>
          </cell>
          <cell r="C188">
            <v>56197.59</v>
          </cell>
        </row>
        <row r="189">
          <cell r="A189" t="str">
            <v>571040</v>
          </cell>
          <cell r="B189" t="str">
            <v>571040 Utilities Expenses - Water </v>
          </cell>
          <cell r="C189">
            <v>22419.56</v>
          </cell>
        </row>
        <row r="190">
          <cell r="A190" t="str">
            <v>571050</v>
          </cell>
          <cell r="B190" t="str">
            <v>571050 Utilities Exp-Other </v>
          </cell>
          <cell r="C190">
            <v>6604.67</v>
          </cell>
        </row>
        <row r="191">
          <cell r="A191" t="str">
            <v>572010</v>
          </cell>
          <cell r="B191" t="str">
            <v>572010 Rental &amp; Lease Exp-Office </v>
          </cell>
          <cell r="C191">
            <v>469190.26</v>
          </cell>
        </row>
        <row r="192">
          <cell r="A192" t="str">
            <v>621007</v>
          </cell>
          <cell r="B192" t="str">
            <v>621007 Administrative </v>
          </cell>
          <cell r="C192">
            <v>-1152.1</v>
          </cell>
        </row>
        <row r="193">
          <cell r="A193" t="str">
            <v>621011</v>
          </cell>
          <cell r="B193" t="str">
            <v>621011 Information Technology </v>
          </cell>
          <cell r="C193">
            <v>769725.07</v>
          </cell>
        </row>
        <row r="194">
          <cell r="A194" t="str">
            <v>621012</v>
          </cell>
          <cell r="B194" t="str">
            <v>621012 Purchasing &amp; Logistics </v>
          </cell>
          <cell r="C194">
            <v>478126.9</v>
          </cell>
        </row>
        <row r="195">
          <cell r="A195" t="str">
            <v>621013</v>
          </cell>
          <cell r="B195" t="str">
            <v>621013 Office Support Services </v>
          </cell>
          <cell r="C195">
            <v>110837.62</v>
          </cell>
        </row>
        <row r="196">
          <cell r="A196" t="str">
            <v>621014</v>
          </cell>
          <cell r="B196" t="str">
            <v>621014 Facilities Management </v>
          </cell>
          <cell r="C196">
            <v>1239480.43</v>
          </cell>
        </row>
        <row r="197">
          <cell r="A197" t="str">
            <v>621015</v>
          </cell>
          <cell r="B197" t="str">
            <v>621015 Security Services </v>
          </cell>
          <cell r="C197">
            <v>294384.57</v>
          </cell>
        </row>
        <row r="198">
          <cell r="A198" t="str">
            <v>621016</v>
          </cell>
          <cell r="B198" t="str">
            <v>621016 Fleet Maintenance </v>
          </cell>
          <cell r="C198">
            <v>-520812.42</v>
          </cell>
        </row>
        <row r="199">
          <cell r="A199" t="str">
            <v>621017</v>
          </cell>
          <cell r="B199" t="str">
            <v>621017 Fleet Adj, Damg, Mod </v>
          </cell>
          <cell r="C199">
            <v>-34576.84</v>
          </cell>
        </row>
        <row r="200">
          <cell r="A200" t="str">
            <v>621023</v>
          </cell>
          <cell r="B200" t="str">
            <v>621023 Shops </v>
          </cell>
          <cell r="C200">
            <v>-127398.5</v>
          </cell>
        </row>
        <row r="201">
          <cell r="A201" t="str">
            <v>641001</v>
          </cell>
          <cell r="B201" t="str">
            <v>641001 Construction Overhead </v>
          </cell>
          <cell r="C201">
            <v>-3815.89</v>
          </cell>
        </row>
        <row r="202">
          <cell r="A202" t="str">
            <v>641002</v>
          </cell>
          <cell r="B202" t="str">
            <v>641002 Stores Overhead </v>
          </cell>
          <cell r="C202">
            <v>3142865.96</v>
          </cell>
        </row>
        <row r="203">
          <cell r="A203" t="str">
            <v>641003</v>
          </cell>
          <cell r="B203" t="str">
            <v>641003 Transportation Overhead </v>
          </cell>
          <cell r="C203">
            <v>-16098.9</v>
          </cell>
        </row>
        <row r="204">
          <cell r="A204" t="str">
            <v>642006</v>
          </cell>
          <cell r="B204" t="str">
            <v>642006 Projects </v>
          </cell>
          <cell r="C204">
            <v>344895.74</v>
          </cell>
        </row>
        <row r="205">
          <cell r="A205" t="str">
            <v>642025</v>
          </cell>
          <cell r="B205" t="str">
            <v>642025 Finance &amp; Reg </v>
          </cell>
          <cell r="C205">
            <v>685951.73</v>
          </cell>
        </row>
        <row r="206">
          <cell r="A206" t="str">
            <v>642026</v>
          </cell>
          <cell r="B206" t="str">
            <v>642026 Human Resources </v>
          </cell>
          <cell r="C206">
            <v>956772.33</v>
          </cell>
        </row>
        <row r="207">
          <cell r="A207" t="str">
            <v>642027</v>
          </cell>
          <cell r="B207" t="str">
            <v>642027 Legal </v>
          </cell>
          <cell r="C207">
            <v>6599.94</v>
          </cell>
        </row>
        <row r="208">
          <cell r="A208" t="str">
            <v>642051</v>
          </cell>
          <cell r="B208" t="str">
            <v>642051 Investment Recovery </v>
          </cell>
          <cell r="C208">
            <v>54567.52</v>
          </cell>
        </row>
        <row r="209">
          <cell r="A209" t="str">
            <v>642052</v>
          </cell>
          <cell r="B209" t="str">
            <v>642052 Financial Transactions Fixed </v>
          </cell>
          <cell r="C209">
            <v>983127.51</v>
          </cell>
        </row>
        <row r="210">
          <cell r="A210" t="str">
            <v>642053</v>
          </cell>
          <cell r="B210" t="str">
            <v>642053 Shared Services Admin &amp; X-Charges </v>
          </cell>
          <cell r="C210">
            <v>1046960.04</v>
          </cell>
        </row>
        <row r="211">
          <cell r="A211" t="str">
            <v>642059</v>
          </cell>
          <cell r="B211" t="str">
            <v>642059 Facility Operations &amp; Maint. </v>
          </cell>
          <cell r="C211">
            <v>228783.75</v>
          </cell>
        </row>
        <row r="212">
          <cell r="A212" t="str">
            <v>642060</v>
          </cell>
          <cell r="B212" t="str">
            <v>642060 Security Services </v>
          </cell>
          <cell r="C212">
            <v>184509.57</v>
          </cell>
        </row>
        <row r="213">
          <cell r="A213" t="str">
            <v>642061</v>
          </cell>
          <cell r="B213" t="str">
            <v>642061 Purchasing/Contract Services </v>
          </cell>
          <cell r="C213">
            <v>7378.66</v>
          </cell>
        </row>
        <row r="214">
          <cell r="A214" t="str">
            <v>642071</v>
          </cell>
          <cell r="B214" t="str">
            <v>642071 Fleet Allocation </v>
          </cell>
          <cell r="C214">
            <v>-199657.61</v>
          </cell>
        </row>
        <row r="215">
          <cell r="A215" t="str">
            <v>642086</v>
          </cell>
          <cell r="B215" t="str">
            <v>642086 Claims Administration </v>
          </cell>
          <cell r="C215">
            <v>211791.62</v>
          </cell>
        </row>
        <row r="216">
          <cell r="A216" t="str">
            <v>642088</v>
          </cell>
          <cell r="B216" t="str">
            <v>642088 Convenience Copiers </v>
          </cell>
          <cell r="C216">
            <v>77799.99</v>
          </cell>
        </row>
        <row r="217">
          <cell r="A217" t="str">
            <v>642095</v>
          </cell>
          <cell r="B217" t="str">
            <v>642095 REDG Allocations </v>
          </cell>
          <cell r="C217">
            <v>-634929.45</v>
          </cell>
        </row>
        <row r="218">
          <cell r="A218" t="str">
            <v>642097</v>
          </cell>
          <cell r="B218" t="str">
            <v>642097 Mail Services </v>
          </cell>
          <cell r="C218">
            <v>200946.99</v>
          </cell>
        </row>
        <row r="219">
          <cell r="A219" t="str">
            <v>642098</v>
          </cell>
          <cell r="B219" t="str">
            <v>642098 Records Management </v>
          </cell>
          <cell r="C219">
            <v>44513.49</v>
          </cell>
        </row>
        <row r="220">
          <cell r="A220" t="str">
            <v>642099</v>
          </cell>
          <cell r="B220" t="str">
            <v>642099 IT Admin &amp; X-Charges </v>
          </cell>
          <cell r="C220">
            <v>431426.16</v>
          </cell>
        </row>
        <row r="221">
          <cell r="A221" t="str">
            <v>642100</v>
          </cell>
          <cell r="B221" t="str">
            <v>642100 Corporate Communications </v>
          </cell>
          <cell r="C221">
            <v>1891213.9</v>
          </cell>
        </row>
        <row r="222">
          <cell r="A222" t="str">
            <v>642201</v>
          </cell>
          <cell r="B222" t="str">
            <v>642201 Allocation from REI Corporate OH </v>
          </cell>
          <cell r="C222">
            <v>5638861.9</v>
          </cell>
        </row>
        <row r="223">
          <cell r="A223" t="str">
            <v>643001</v>
          </cell>
          <cell r="B223" t="str">
            <v>643001 Labor-ST-IntActAlloc </v>
          </cell>
          <cell r="C223">
            <v>-131796.16</v>
          </cell>
        </row>
        <row r="224">
          <cell r="A224" t="str">
            <v>643002</v>
          </cell>
          <cell r="B224" t="str">
            <v>643002 Labor 1 1/2-IntActAl </v>
          </cell>
          <cell r="C224">
            <v>-41457.4</v>
          </cell>
        </row>
        <row r="225">
          <cell r="A225" t="str">
            <v>643003</v>
          </cell>
          <cell r="B225" t="str">
            <v>643003 Labor-DBL-IntActAll </v>
          </cell>
          <cell r="C225">
            <v>-19253.74</v>
          </cell>
        </row>
        <row r="226">
          <cell r="A226" t="str">
            <v>643004</v>
          </cell>
          <cell r="B226" t="str">
            <v>643004 Billable Hours </v>
          </cell>
          <cell r="C226">
            <v>1256270.81</v>
          </cell>
        </row>
        <row r="227">
          <cell r="A227" t="str">
            <v>643005</v>
          </cell>
          <cell r="B227" t="str">
            <v>643005 Billable Hours Unregulated </v>
          </cell>
          <cell r="C227">
            <v>2652</v>
          </cell>
        </row>
        <row r="228">
          <cell r="A228" t="str">
            <v>643009</v>
          </cell>
          <cell r="B228" t="str">
            <v>643009 Internal Audit Department Labor </v>
          </cell>
          <cell r="C228">
            <v>21216.87</v>
          </cell>
        </row>
        <row r="229">
          <cell r="A229" t="str">
            <v>643012</v>
          </cell>
          <cell r="B229" t="str">
            <v>643012 Labor-DT-IntActAlloc </v>
          </cell>
          <cell r="C229">
            <v>497.37</v>
          </cell>
        </row>
        <row r="230">
          <cell r="A230" t="str">
            <v>643501</v>
          </cell>
          <cell r="B230" t="str">
            <v>643501 Fleet Fuel </v>
          </cell>
          <cell r="C230">
            <v>-13070.65</v>
          </cell>
        </row>
        <row r="231">
          <cell r="A231" t="str">
            <v>643502</v>
          </cell>
          <cell r="B231" t="str">
            <v>643502 Fleet Pool Vehicles </v>
          </cell>
          <cell r="C231">
            <v>-20945.95</v>
          </cell>
        </row>
        <row r="232">
          <cell r="A232" t="str">
            <v>643503</v>
          </cell>
          <cell r="B232" t="str">
            <v>643503 Training </v>
          </cell>
          <cell r="C232">
            <v>49783.89</v>
          </cell>
        </row>
        <row r="233">
          <cell r="A233" t="str">
            <v>643505</v>
          </cell>
          <cell r="B233" t="str">
            <v>643505 Facility ED&amp;C Services </v>
          </cell>
          <cell r="C233">
            <v>29130.53</v>
          </cell>
        </row>
        <row r="234">
          <cell r="A234" t="str">
            <v>643506</v>
          </cell>
          <cell r="B234" t="str">
            <v>643506 Office Support Srvs Variable </v>
          </cell>
          <cell r="C234">
            <v>2</v>
          </cell>
        </row>
        <row r="235">
          <cell r="A235" t="str">
            <v>643507</v>
          </cell>
          <cell r="B235" t="str">
            <v>643507 IT Solutions Delivery </v>
          </cell>
          <cell r="C235">
            <v>2222880</v>
          </cell>
        </row>
        <row r="236">
          <cell r="A236" t="str">
            <v>643508</v>
          </cell>
          <cell r="B236" t="str">
            <v>643508 IT Desktop Support </v>
          </cell>
          <cell r="C236">
            <v>4000700.61</v>
          </cell>
        </row>
        <row r="237">
          <cell r="A237" t="str">
            <v>643509</v>
          </cell>
          <cell r="B237" t="str">
            <v>643509 Customer Billings / Inserts </v>
          </cell>
          <cell r="C237">
            <v>950296.84</v>
          </cell>
        </row>
        <row r="238">
          <cell r="A238" t="str">
            <v>643510</v>
          </cell>
          <cell r="B238" t="str">
            <v>643510 IT Telecom Services </v>
          </cell>
          <cell r="C238">
            <v>2001035.04</v>
          </cell>
        </row>
        <row r="239">
          <cell r="A239" t="str">
            <v>643512</v>
          </cell>
          <cell r="B239" t="str">
            <v>643512 Shop Services </v>
          </cell>
          <cell r="C239">
            <v>-306</v>
          </cell>
        </row>
        <row r="240">
          <cell r="A240" t="str">
            <v>643517</v>
          </cell>
          <cell r="B240" t="str">
            <v>643517 IT Training </v>
          </cell>
          <cell r="C240">
            <v>107.7</v>
          </cell>
        </row>
        <row r="241">
          <cell r="A241" t="str">
            <v>643519</v>
          </cell>
          <cell r="B241" t="str">
            <v>643519 Graphics </v>
          </cell>
          <cell r="C241">
            <v>17245.25</v>
          </cell>
        </row>
        <row r="242">
          <cell r="A242" t="str">
            <v>643520</v>
          </cell>
          <cell r="B242" t="str">
            <v>643520 Fine Printing </v>
          </cell>
          <cell r="C242">
            <v>18277</v>
          </cell>
        </row>
        <row r="243">
          <cell r="A243" t="str">
            <v>643521</v>
          </cell>
          <cell r="B243" t="str">
            <v>643521 Office Supplies </v>
          </cell>
          <cell r="C243">
            <v>100033.9</v>
          </cell>
        </row>
        <row r="244">
          <cell r="A244" t="str">
            <v>643522</v>
          </cell>
          <cell r="B244" t="str">
            <v>643522 Fleet Testing </v>
          </cell>
          <cell r="C244">
            <v>-4411</v>
          </cell>
        </row>
        <row r="245">
          <cell r="A245" t="str">
            <v>643524</v>
          </cell>
          <cell r="B245" t="str">
            <v>643524 Document Services </v>
          </cell>
          <cell r="C245">
            <v>102747</v>
          </cell>
        </row>
        <row r="246">
          <cell r="A246" t="str">
            <v>643526</v>
          </cell>
          <cell r="B246" t="str">
            <v>643526 Forms Design and Management </v>
          </cell>
          <cell r="C246">
            <v>21197.16</v>
          </cell>
        </row>
        <row r="247">
          <cell r="A247" t="str">
            <v>702010</v>
          </cell>
          <cell r="B247" t="str">
            <v>702010 Depreciation Exp </v>
          </cell>
          <cell r="C247">
            <v>-7867736.69</v>
          </cell>
        </row>
        <row r="248">
          <cell r="A248" t="str">
            <v>702026</v>
          </cell>
          <cell r="B248" t="str">
            <v>702026 Depreciation Exp-Redirected </v>
          </cell>
          <cell r="C248">
            <v>50484011.54</v>
          </cell>
        </row>
        <row r="249">
          <cell r="A249" t="str">
            <v>702050</v>
          </cell>
          <cell r="B249" t="str">
            <v>702050 Depreciation Exp-Transportation </v>
          </cell>
          <cell r="C249">
            <v>2991589.34</v>
          </cell>
        </row>
        <row r="250">
          <cell r="A250" t="str">
            <v>704010</v>
          </cell>
          <cell r="B250" t="str">
            <v>704010 Amortization Exp - Intangibles </v>
          </cell>
          <cell r="C250">
            <v>20169.18</v>
          </cell>
        </row>
        <row r="251">
          <cell r="A251" t="str">
            <v>704020</v>
          </cell>
          <cell r="B251" t="str">
            <v>704020 Amort-Limit Term Plt </v>
          </cell>
          <cell r="C251">
            <v>2503114.21</v>
          </cell>
        </row>
        <row r="252">
          <cell r="A252" t="str">
            <v>708010</v>
          </cell>
          <cell r="B252" t="str">
            <v>708010 Interest Exp - Long-Term Debt </v>
          </cell>
          <cell r="C252">
            <v>19002303</v>
          </cell>
        </row>
        <row r="253">
          <cell r="A253" t="str">
            <v>708030</v>
          </cell>
          <cell r="B253" t="str">
            <v>708030 Interest Exp-Customer Deposits </v>
          </cell>
          <cell r="C253">
            <v>623106.21</v>
          </cell>
        </row>
        <row r="254">
          <cell r="A254" t="str">
            <v>708160</v>
          </cell>
          <cell r="B254" t="str">
            <v>708160 Amort-Disc/Prem </v>
          </cell>
          <cell r="C254">
            <v>789435</v>
          </cell>
        </row>
        <row r="255">
          <cell r="A255" t="str">
            <v>711998</v>
          </cell>
          <cell r="B255" t="str">
            <v>711998 Interest Exp-AFUDC Equity </v>
          </cell>
          <cell r="C255">
            <v>1126634.89</v>
          </cell>
        </row>
        <row r="256">
          <cell r="A256" t="str">
            <v>711999</v>
          </cell>
          <cell r="B256" t="str">
            <v>711999 Interest Exp-AFUDC Debt </v>
          </cell>
          <cell r="C256">
            <v>879141.48</v>
          </cell>
        </row>
        <row r="257">
          <cell r="A257" t="str">
            <v>712010</v>
          </cell>
          <cell r="B257" t="str">
            <v>712010 Preferred Dividend Requirement </v>
          </cell>
          <cell r="C257">
            <v>30594</v>
          </cell>
        </row>
        <row r="258">
          <cell r="A258" t="str">
            <v>722020</v>
          </cell>
          <cell r="B258" t="str">
            <v>722020 Other Taxes Exp-Govt Chgs &amp; Levies </v>
          </cell>
          <cell r="C258">
            <v>78442.56</v>
          </cell>
        </row>
        <row r="259">
          <cell r="A259" t="str">
            <v>722130</v>
          </cell>
          <cell r="B259" t="str">
            <v>722130 Oth Taxes Exp-Franch Fees/GRT-City </v>
          </cell>
          <cell r="C259">
            <v>5742738.98</v>
          </cell>
        </row>
        <row r="260">
          <cell r="A260" t="str">
            <v>722140</v>
          </cell>
          <cell r="B260" t="str">
            <v>722140 Misc Taxes Exp </v>
          </cell>
          <cell r="C260">
            <v>30810.1</v>
          </cell>
        </row>
        <row r="261">
          <cell r="A261" t="str">
            <v>722150</v>
          </cell>
          <cell r="B261" t="str">
            <v>722150 Other Taxes Expenses - Property </v>
          </cell>
          <cell r="C261">
            <v>17075001</v>
          </cell>
        </row>
        <row r="262">
          <cell r="A262" t="str">
            <v>722160</v>
          </cell>
          <cell r="B262" t="str">
            <v>722160 Other Taxes Exp-FICA </v>
          </cell>
          <cell r="C262">
            <v>4377009.68</v>
          </cell>
        </row>
        <row r="263">
          <cell r="A263" t="str">
            <v>722170</v>
          </cell>
          <cell r="B263" t="str">
            <v>722170 Other Taxes Exp-Unemployment </v>
          </cell>
          <cell r="C263">
            <v>695846.24</v>
          </cell>
        </row>
        <row r="264">
          <cell r="A264" t="str">
            <v>722200</v>
          </cell>
          <cell r="B264" t="str">
            <v>722200 Other Taxes Exp-State Gross Rcpts </v>
          </cell>
          <cell r="C264">
            <v>3231380.03</v>
          </cell>
        </row>
      </sheetData>
      <sheetData sheetId="2">
        <row r="22">
          <cell r="A22" t="str">
            <v>402822</v>
          </cell>
          <cell r="B22" t="str">
            <v>402822 Elec Sales-Unbilled-Base </v>
          </cell>
          <cell r="C22">
            <v>-757812.9</v>
          </cell>
        </row>
        <row r="23">
          <cell r="A23" t="str">
            <v>402824</v>
          </cell>
          <cell r="B23" t="str">
            <v>402824 Elec Sales-Unbilled-Franchise </v>
          </cell>
          <cell r="C23">
            <v>-14976</v>
          </cell>
        </row>
        <row r="24">
          <cell r="A24" t="str">
            <v>402830</v>
          </cell>
          <cell r="B24" t="str">
            <v>402830 Elec Sales-Over/(Under) Rec Fuel </v>
          </cell>
          <cell r="C24">
            <v>-28858244.11</v>
          </cell>
        </row>
        <row r="25">
          <cell r="A25" t="str">
            <v>402840</v>
          </cell>
          <cell r="B25" t="str">
            <v>402840 Energy Svcs Sales </v>
          </cell>
          <cell r="C25">
            <v>-16650</v>
          </cell>
        </row>
        <row r="26">
          <cell r="A26" t="str">
            <v>430010</v>
          </cell>
          <cell r="B26" t="str">
            <v>430010 Appl Rev-Non-Finance </v>
          </cell>
          <cell r="C26">
            <v>16500</v>
          </cell>
        </row>
        <row r="27">
          <cell r="A27" t="str">
            <v>443010</v>
          </cell>
          <cell r="B27" t="str">
            <v>443010 Other Operating Revenues </v>
          </cell>
          <cell r="C27">
            <v>-150</v>
          </cell>
        </row>
        <row r="28">
          <cell r="A28" t="str">
            <v>481010</v>
          </cell>
          <cell r="B28" t="str">
            <v>481010 Capitalized Equity (AFUDC) </v>
          </cell>
          <cell r="C28">
            <v>-2155447.65</v>
          </cell>
        </row>
        <row r="29">
          <cell r="A29" t="str">
            <v>482010</v>
          </cell>
          <cell r="B29" t="str">
            <v>482010 Interest Income-Associated Co </v>
          </cell>
          <cell r="C29">
            <v>-396347.05</v>
          </cell>
        </row>
        <row r="30">
          <cell r="A30" t="str">
            <v>482510</v>
          </cell>
          <cell r="B30" t="str">
            <v>482510 Div&amp;Othr Misc N-Oper Inc/Ded-Assoc </v>
          </cell>
          <cell r="C30">
            <v>-284750.76</v>
          </cell>
        </row>
        <row r="31">
          <cell r="A31" t="str">
            <v>483010</v>
          </cell>
          <cell r="B31" t="str">
            <v>483010 Interest Income </v>
          </cell>
          <cell r="C31">
            <v>-3115.32</v>
          </cell>
        </row>
        <row r="32">
          <cell r="A32" t="str">
            <v>489020</v>
          </cell>
          <cell r="B32" t="str">
            <v>489020 Lease Income </v>
          </cell>
          <cell r="C32">
            <v>150</v>
          </cell>
        </row>
        <row r="33">
          <cell r="A33" t="str">
            <v>491010</v>
          </cell>
          <cell r="B33" t="str">
            <v>491010 Misc Non-Oper Rev </v>
          </cell>
          <cell r="C33">
            <v>-115479.68</v>
          </cell>
        </row>
        <row r="34">
          <cell r="A34" t="str">
            <v>491020</v>
          </cell>
          <cell r="B34" t="str">
            <v>491020 Miscellaneous Non-Operating Deduct </v>
          </cell>
          <cell r="C34">
            <v>-478.56</v>
          </cell>
        </row>
        <row r="35">
          <cell r="A35" t="str">
            <v>491030</v>
          </cell>
          <cell r="B35" t="str">
            <v>491030 Revenues from Sales Tax Discounts </v>
          </cell>
          <cell r="C35">
            <v>-231137.8</v>
          </cell>
        </row>
        <row r="36">
          <cell r="A36" t="str">
            <v>515040</v>
          </cell>
          <cell r="B36" t="str">
            <v>515040 Sal&amp;Wages Exp-Bonus/Inc-Exempt </v>
          </cell>
          <cell r="C36">
            <v>-51421.37</v>
          </cell>
        </row>
        <row r="37">
          <cell r="A37" t="str">
            <v>515042</v>
          </cell>
          <cell r="B37" t="str">
            <v>515042 Sal&amp;Wages Exp-Bonus/Inc-Non-Exempt </v>
          </cell>
          <cell r="C37">
            <v>12562.91</v>
          </cell>
        </row>
        <row r="38">
          <cell r="A38" t="str">
            <v>515050</v>
          </cell>
          <cell r="B38" t="str">
            <v>515050 Sal&amp;Wages Exp-Non-prod Time-Exempt </v>
          </cell>
          <cell r="C38">
            <v>36103.73</v>
          </cell>
        </row>
        <row r="39">
          <cell r="A39" t="str">
            <v>515052</v>
          </cell>
          <cell r="B39" t="str">
            <v>515052 Sal&amp;Wages-Non-prod Time-Non-Exempt </v>
          </cell>
          <cell r="C39">
            <v>34236.14</v>
          </cell>
        </row>
        <row r="40">
          <cell r="A40" t="str">
            <v>515060</v>
          </cell>
          <cell r="B40" t="str">
            <v>515060 Sal&amp;Wages Exp-Temporary/Contract </v>
          </cell>
          <cell r="C40">
            <v>232798.78</v>
          </cell>
        </row>
        <row r="41">
          <cell r="A41" t="str">
            <v>517992</v>
          </cell>
          <cell r="B41" t="str">
            <v>517992 Oth Comp-Non-Exempt </v>
          </cell>
          <cell r="C41">
            <v>1160</v>
          </cell>
        </row>
        <row r="42">
          <cell r="A42" t="str">
            <v>517994</v>
          </cell>
          <cell r="B42" t="str">
            <v>517994 Sal&amp;Wages Exp-Overtime Non-Exempt </v>
          </cell>
          <cell r="C42">
            <v>18793.5</v>
          </cell>
        </row>
        <row r="43">
          <cell r="A43" t="str">
            <v>517995</v>
          </cell>
          <cell r="B43" t="str">
            <v>517995 Sal&amp;Wages Exp-Regular Non-Exempt </v>
          </cell>
          <cell r="C43">
            <v>205170.22</v>
          </cell>
        </row>
        <row r="44">
          <cell r="A44" t="str">
            <v>517996</v>
          </cell>
          <cell r="B44" t="str">
            <v>517996 Sal&amp;Wages Exp-Other Comp-Exempt </v>
          </cell>
          <cell r="C44">
            <v>-1500</v>
          </cell>
        </row>
        <row r="45">
          <cell r="A45" t="str">
            <v>517999</v>
          </cell>
          <cell r="B45" t="str">
            <v>517999 Sal&amp;Wages Exp-Regular Exempt </v>
          </cell>
          <cell r="C45">
            <v>1532983.49</v>
          </cell>
        </row>
        <row r="46">
          <cell r="A46" t="str">
            <v>518010</v>
          </cell>
          <cell r="B46" t="str">
            <v>518010 Sal/Burden Exp-Pension </v>
          </cell>
          <cell r="C46">
            <v>-186962.65</v>
          </cell>
        </row>
        <row r="47">
          <cell r="A47" t="str">
            <v>518020</v>
          </cell>
          <cell r="B47" t="str">
            <v>518020 Sal/Burden Exp-Medical </v>
          </cell>
          <cell r="C47">
            <v>-1127334.83</v>
          </cell>
        </row>
        <row r="48">
          <cell r="A48" t="str">
            <v>518030</v>
          </cell>
          <cell r="B48" t="str">
            <v>518030 Sal/Burden Exp-Post Retirement </v>
          </cell>
          <cell r="C48">
            <v>-318791.81</v>
          </cell>
        </row>
        <row r="49">
          <cell r="A49" t="str">
            <v>518040</v>
          </cell>
          <cell r="B49" t="str">
            <v>518040 Sal/Burden Exp-Dental </v>
          </cell>
          <cell r="C49">
            <v>-180333.33</v>
          </cell>
        </row>
        <row r="50">
          <cell r="A50" t="str">
            <v>518060</v>
          </cell>
          <cell r="B50" t="str">
            <v>518060 Sal/Burden Exp-Life </v>
          </cell>
          <cell r="C50">
            <v>-74750.01</v>
          </cell>
        </row>
        <row r="51">
          <cell r="A51" t="str">
            <v>518070</v>
          </cell>
          <cell r="B51" t="str">
            <v>518070 Sal/Burden Exp-Savings </v>
          </cell>
          <cell r="C51">
            <v>-21931.27</v>
          </cell>
        </row>
        <row r="52">
          <cell r="A52" t="str">
            <v>518090</v>
          </cell>
          <cell r="B52" t="str">
            <v>518090 Long-Term Disability </v>
          </cell>
          <cell r="C52">
            <v>-25500</v>
          </cell>
        </row>
        <row r="53">
          <cell r="A53" t="str">
            <v>518130</v>
          </cell>
          <cell r="B53" t="str">
            <v>518130 Workers Compensation </v>
          </cell>
          <cell r="C53">
            <v>2451.87</v>
          </cell>
        </row>
        <row r="54">
          <cell r="A54" t="str">
            <v>518160</v>
          </cell>
          <cell r="B54" t="str">
            <v>518160 Oth Sal &amp; Benefits </v>
          </cell>
          <cell r="C54">
            <v>-2092017.59</v>
          </cell>
        </row>
        <row r="55">
          <cell r="A55" t="str">
            <v>518170</v>
          </cell>
          <cell r="B55" t="str">
            <v>518170 Sal/Burden Exp-Oth Sal&amp;Ben Misc Cr </v>
          </cell>
          <cell r="C55">
            <v>-108.37</v>
          </cell>
        </row>
        <row r="56">
          <cell r="A56" t="str">
            <v>521996</v>
          </cell>
          <cell r="B56" t="str">
            <v>521996 ICP-Non-Exempt </v>
          </cell>
          <cell r="C56">
            <v>-21216</v>
          </cell>
        </row>
        <row r="57">
          <cell r="A57" t="str">
            <v>521997</v>
          </cell>
          <cell r="B57" t="str">
            <v>521997 Sal/Burden Exp-Inc Comp Plan-Exmpt </v>
          </cell>
          <cell r="C57">
            <v>-238523.58</v>
          </cell>
        </row>
        <row r="58">
          <cell r="A58" t="str">
            <v>521999</v>
          </cell>
          <cell r="B58" t="str">
            <v>521999 Sal/Burden Exp-Payroll Burden </v>
          </cell>
          <cell r="C58">
            <v>-8311.2</v>
          </cell>
        </row>
        <row r="59">
          <cell r="A59" t="str">
            <v>522010</v>
          </cell>
          <cell r="B59" t="str">
            <v>522010 Employ Rel Exp-Employee Travel </v>
          </cell>
          <cell r="C59">
            <v>194141.92</v>
          </cell>
        </row>
        <row r="60">
          <cell r="A60" t="str">
            <v>522011</v>
          </cell>
          <cell r="B60" t="str">
            <v>522011 Employ Rel Exp-Empl Travel-PCard </v>
          </cell>
          <cell r="C60">
            <v>20495.76</v>
          </cell>
        </row>
        <row r="61">
          <cell r="A61" t="str">
            <v>522020</v>
          </cell>
          <cell r="B61" t="str">
            <v>522020 Employ Rel Exp-Training </v>
          </cell>
          <cell r="C61">
            <v>10151.07</v>
          </cell>
        </row>
        <row r="62">
          <cell r="A62" t="str">
            <v>522030</v>
          </cell>
          <cell r="B62" t="str">
            <v>522030 Employ Rel Exp-Registration </v>
          </cell>
          <cell r="C62">
            <v>12562.89</v>
          </cell>
        </row>
        <row r="63">
          <cell r="A63" t="str">
            <v>522040</v>
          </cell>
          <cell r="B63" t="str">
            <v>522040 Employ Rel Exp-Dues &amp; Licences </v>
          </cell>
          <cell r="C63">
            <v>2829.87</v>
          </cell>
        </row>
        <row r="64">
          <cell r="A64" t="str">
            <v>522060</v>
          </cell>
          <cell r="B64" t="str">
            <v>522060 Employ Rel Exp-Bus Meals/Ent </v>
          </cell>
          <cell r="C64">
            <v>56532.41</v>
          </cell>
        </row>
        <row r="65">
          <cell r="A65" t="str">
            <v>522061</v>
          </cell>
          <cell r="B65" t="str">
            <v>522061 Employ Rel Exp-Bus Meals/Ent-PCard </v>
          </cell>
          <cell r="C65">
            <v>15395</v>
          </cell>
        </row>
        <row r="66">
          <cell r="A66" t="str">
            <v>522070</v>
          </cell>
          <cell r="B66" t="str">
            <v>522070 Employ Rel Exp-Education </v>
          </cell>
          <cell r="C66">
            <v>10486</v>
          </cell>
        </row>
        <row r="67">
          <cell r="A67" t="str">
            <v>522090</v>
          </cell>
          <cell r="B67" t="str">
            <v>522090 Employ Rel Exp-Awards/Gifts </v>
          </cell>
          <cell r="C67">
            <v>5200</v>
          </cell>
        </row>
        <row r="68">
          <cell r="A68" t="str">
            <v>522100</v>
          </cell>
          <cell r="B68" t="str">
            <v>522100 Employ Rel Exp-Empl Reloc/Moving </v>
          </cell>
          <cell r="C68">
            <v>15751.28</v>
          </cell>
        </row>
        <row r="69">
          <cell r="A69" t="str">
            <v>522120</v>
          </cell>
          <cell r="B69" t="str">
            <v>522120 Employ Rel Exp-Books &amp; Subscript </v>
          </cell>
          <cell r="C69">
            <v>2382.26</v>
          </cell>
        </row>
        <row r="70">
          <cell r="A70" t="str">
            <v>522130</v>
          </cell>
          <cell r="B70" t="str">
            <v>522130 Employ Rel Exp-Miscellaneous </v>
          </cell>
          <cell r="C70">
            <v>45116.65</v>
          </cell>
        </row>
        <row r="71">
          <cell r="A71" t="str">
            <v>530010</v>
          </cell>
          <cell r="B71" t="str">
            <v>530010 M&amp;S Exp - Non-Inventory </v>
          </cell>
          <cell r="C71">
            <v>114224.08</v>
          </cell>
        </row>
        <row r="72">
          <cell r="A72" t="str">
            <v>530030</v>
          </cell>
          <cell r="B72" t="str">
            <v>530030 M&amp;S Exp-Ofc Furniture &amp; Misc Equip </v>
          </cell>
          <cell r="C72">
            <v>68670.98</v>
          </cell>
        </row>
        <row r="73">
          <cell r="A73" t="str">
            <v>530998</v>
          </cell>
          <cell r="B73" t="str">
            <v>530998 M&amp;S-Scrapping/Dest </v>
          </cell>
          <cell r="C73">
            <v>-7014.88</v>
          </cell>
        </row>
        <row r="74">
          <cell r="A74" t="str">
            <v>530999</v>
          </cell>
          <cell r="B74" t="str">
            <v>530999 M&amp;S Expenses - Inventory Issued </v>
          </cell>
          <cell r="C74">
            <v>6528.4</v>
          </cell>
        </row>
        <row r="75">
          <cell r="A75" t="str">
            <v>533010</v>
          </cell>
          <cell r="B75" t="str">
            <v>533010 M&amp;S Exp-Computer Hardware </v>
          </cell>
          <cell r="C75">
            <v>74261.35</v>
          </cell>
        </row>
        <row r="76">
          <cell r="A76" t="str">
            <v>533020</v>
          </cell>
          <cell r="B76" t="str">
            <v>533020 M&amp;S Exp-Computr Softwr &amp; Upgrades </v>
          </cell>
          <cell r="C76">
            <v>4426.07</v>
          </cell>
        </row>
        <row r="77">
          <cell r="A77" t="str">
            <v>535010</v>
          </cell>
          <cell r="B77" t="str">
            <v>535010 M&amp;S Exp-Office Supplies </v>
          </cell>
          <cell r="C77">
            <v>-117973.54</v>
          </cell>
        </row>
        <row r="78">
          <cell r="A78" t="str">
            <v>535015</v>
          </cell>
          <cell r="B78" t="str">
            <v>535015 M&amp;S Expenses - P-Card </v>
          </cell>
          <cell r="C78">
            <v>13076.6</v>
          </cell>
        </row>
        <row r="79">
          <cell r="A79" t="str">
            <v>540010</v>
          </cell>
          <cell r="B79" t="str">
            <v>540010 Contr&amp;Svcs Exp-Maint Svcs-Oth </v>
          </cell>
          <cell r="C79">
            <v>-8824.3</v>
          </cell>
        </row>
        <row r="80">
          <cell r="A80" t="str">
            <v>540050</v>
          </cell>
          <cell r="B80" t="str">
            <v>540050 Contr&amp;Svcs Exp-Construct Svcs </v>
          </cell>
          <cell r="C80">
            <v>20163.22</v>
          </cell>
        </row>
        <row r="81">
          <cell r="A81" t="str">
            <v>543010</v>
          </cell>
          <cell r="B81" t="str">
            <v>543010 Contr&amp;Svcs Exp-Prof Svcs-Ded </v>
          </cell>
          <cell r="C81">
            <v>1034633.18</v>
          </cell>
        </row>
        <row r="82">
          <cell r="A82" t="str">
            <v>543020</v>
          </cell>
          <cell r="B82" t="str">
            <v>543020 Contr&amp;Svcs Exp-Prof Svcs-Non-Ded </v>
          </cell>
          <cell r="C82">
            <v>51981.37</v>
          </cell>
        </row>
        <row r="83">
          <cell r="A83" t="str">
            <v>543030</v>
          </cell>
          <cell r="B83" t="str">
            <v>543030 Auditing Services </v>
          </cell>
          <cell r="C83">
            <v>9000</v>
          </cell>
        </row>
        <row r="84">
          <cell r="A84" t="str">
            <v>543040</v>
          </cell>
          <cell r="B84" t="str">
            <v>543040 Contr&amp;Svcs Exp - Admin Svcs </v>
          </cell>
          <cell r="C84">
            <v>92637.33</v>
          </cell>
        </row>
        <row r="85">
          <cell r="A85" t="str">
            <v>543050</v>
          </cell>
          <cell r="B85" t="str">
            <v>543050 Contr&amp;Svcs Exp-Technical Svcs </v>
          </cell>
          <cell r="C85">
            <v>5132610.77</v>
          </cell>
        </row>
        <row r="86">
          <cell r="A86" t="str">
            <v>543060</v>
          </cell>
          <cell r="B86" t="str">
            <v>543060 Contr&amp;Svcs Exp-Training Svcs </v>
          </cell>
          <cell r="C86">
            <v>24045.16</v>
          </cell>
        </row>
        <row r="87">
          <cell r="A87" t="str">
            <v>543150</v>
          </cell>
          <cell r="B87" t="str">
            <v>543150 Contr&amp;Svcs Exp-Legal Services </v>
          </cell>
          <cell r="C87">
            <v>415627.17</v>
          </cell>
        </row>
        <row r="88">
          <cell r="A88" t="str">
            <v>545040</v>
          </cell>
          <cell r="B88" t="str">
            <v>545040 Contr&amp;Svcs Exp-Additns/Alt/Removal </v>
          </cell>
          <cell r="C88">
            <v>87763.18</v>
          </cell>
        </row>
        <row r="89">
          <cell r="A89" t="str">
            <v>545510</v>
          </cell>
          <cell r="B89" t="str">
            <v>545510 Contr&amp;Svcs Exp-IT Services </v>
          </cell>
          <cell r="C89">
            <v>10383.5</v>
          </cell>
        </row>
        <row r="90">
          <cell r="A90" t="str">
            <v>546010</v>
          </cell>
          <cell r="B90" t="str">
            <v>546010 Contr&amp;Svcs Exp-Other Services </v>
          </cell>
          <cell r="C90">
            <v>-88864.04</v>
          </cell>
        </row>
        <row r="91">
          <cell r="A91" t="str">
            <v>550020</v>
          </cell>
          <cell r="B91" t="str">
            <v>550020 Adm &amp; Gen Exp - Miscellaneous </v>
          </cell>
          <cell r="C91">
            <v>273359.33</v>
          </cell>
        </row>
        <row r="92">
          <cell r="A92" t="str">
            <v>550040</v>
          </cell>
          <cell r="B92" t="str">
            <v>550040 A &amp; G Exp-Postage/Courier Svcs </v>
          </cell>
          <cell r="C92">
            <v>14198.02</v>
          </cell>
        </row>
        <row r="93">
          <cell r="A93" t="str">
            <v>550050</v>
          </cell>
          <cell r="B93" t="str">
            <v>550050 A &amp; G Exp-Bank Charges &amp; Fees </v>
          </cell>
          <cell r="C93">
            <v>216456.32</v>
          </cell>
        </row>
        <row r="94">
          <cell r="A94" t="str">
            <v>550075</v>
          </cell>
          <cell r="B94" t="str">
            <v>550075 A &amp; G Exp-Mgmt Fees Billed to Subs </v>
          </cell>
          <cell r="C94">
            <v>1881</v>
          </cell>
        </row>
        <row r="95">
          <cell r="A95" t="str">
            <v>550080</v>
          </cell>
          <cell r="B95" t="str">
            <v>550080 A &amp; G Exp-Club Membership &amp; Exp </v>
          </cell>
          <cell r="C95">
            <v>1119061.16</v>
          </cell>
        </row>
        <row r="96">
          <cell r="A96" t="str">
            <v>550100</v>
          </cell>
          <cell r="B96" t="str">
            <v>550100 A &amp; G Exp-Freight </v>
          </cell>
          <cell r="C96">
            <v>174.34</v>
          </cell>
        </row>
        <row r="97">
          <cell r="A97" t="str">
            <v>550120</v>
          </cell>
          <cell r="B97" t="str">
            <v>550120 A &amp; G Exp-Capitalized Costs </v>
          </cell>
          <cell r="C97">
            <v>1685250</v>
          </cell>
        </row>
        <row r="98">
          <cell r="A98" t="str">
            <v>559950</v>
          </cell>
          <cell r="B98" t="str">
            <v>559950 A &amp; G Exp-Capitalized Labor </v>
          </cell>
          <cell r="C98">
            <v>-122818.51</v>
          </cell>
        </row>
        <row r="99">
          <cell r="A99" t="str">
            <v>559951</v>
          </cell>
          <cell r="B99" t="str">
            <v>559951 A &amp; G Exp-Capitalized Materials </v>
          </cell>
          <cell r="C99">
            <v>-194916.29</v>
          </cell>
        </row>
        <row r="100">
          <cell r="A100" t="str">
            <v>559952</v>
          </cell>
          <cell r="B100" t="str">
            <v>559952 A &amp; G Exp-Capitalized AFUDC-Debt </v>
          </cell>
          <cell r="C100">
            <v>-684709.89</v>
          </cell>
        </row>
        <row r="101">
          <cell r="A101" t="str">
            <v>559953</v>
          </cell>
          <cell r="B101" t="str">
            <v>559953 A &amp; G Exp-Capitalized AFUDC-Equity </v>
          </cell>
          <cell r="C101">
            <v>-883799.86</v>
          </cell>
        </row>
        <row r="102">
          <cell r="A102" t="str">
            <v>559954</v>
          </cell>
          <cell r="B102" t="str">
            <v>559954 A &amp; G Exp-Capitalized Other Exp </v>
          </cell>
          <cell r="C102">
            <v>-5094484.64</v>
          </cell>
        </row>
        <row r="103">
          <cell r="A103" t="str">
            <v>559960</v>
          </cell>
          <cell r="B103" t="str">
            <v>559960 A &amp; G Exp-Deferred Labor </v>
          </cell>
          <cell r="C103">
            <v>259739.58</v>
          </cell>
        </row>
        <row r="104">
          <cell r="A104" t="str">
            <v>559961</v>
          </cell>
          <cell r="B104" t="str">
            <v>559961 A &amp; G Exp-Deferred Materials </v>
          </cell>
          <cell r="C104">
            <v>131014.88</v>
          </cell>
        </row>
        <row r="105">
          <cell r="A105" t="str">
            <v>559964</v>
          </cell>
          <cell r="B105" t="str">
            <v>559964 A &amp; G Exp-Deferred Other Exp </v>
          </cell>
          <cell r="C105">
            <v>364416.9</v>
          </cell>
        </row>
        <row r="106">
          <cell r="A106" t="str">
            <v>559994</v>
          </cell>
          <cell r="B106" t="str">
            <v>559994 A &amp; G Exp-Contrib in Aid of Constr </v>
          </cell>
          <cell r="C106">
            <v>-2003957.22</v>
          </cell>
        </row>
        <row r="107">
          <cell r="A107" t="str">
            <v>560020</v>
          </cell>
          <cell r="B107" t="str">
            <v>560020 Claims/Settlements </v>
          </cell>
          <cell r="C107">
            <v>5000</v>
          </cell>
        </row>
        <row r="108">
          <cell r="A108" t="str">
            <v>560060</v>
          </cell>
          <cell r="B108" t="str">
            <v>560060 Insurance Exp-Business Travel </v>
          </cell>
          <cell r="C108">
            <v>26.91</v>
          </cell>
        </row>
        <row r="109">
          <cell r="A109" t="str">
            <v>560115</v>
          </cell>
          <cell r="B109" t="str">
            <v>560115 Insurance Exp-Other </v>
          </cell>
          <cell r="C109">
            <v>100</v>
          </cell>
        </row>
        <row r="110">
          <cell r="A110" t="str">
            <v>562040</v>
          </cell>
          <cell r="B110" t="str">
            <v>562040 Cust&amp;Mktg Exp-Total Bad Debts </v>
          </cell>
          <cell r="C110">
            <v>28654.26</v>
          </cell>
        </row>
        <row r="111">
          <cell r="A111" t="str">
            <v>562150</v>
          </cell>
          <cell r="B111" t="str">
            <v>562150 Cust&amp;Mktg Exp-Agency Collect Fees </v>
          </cell>
          <cell r="C111">
            <v>7776127.47</v>
          </cell>
        </row>
        <row r="112">
          <cell r="A112" t="str">
            <v>566010</v>
          </cell>
          <cell r="B112" t="str">
            <v>566010 Donations-Cash </v>
          </cell>
          <cell r="C112">
            <v>-49949.24</v>
          </cell>
        </row>
        <row r="113">
          <cell r="A113" t="str">
            <v>566020</v>
          </cell>
          <cell r="B113" t="str">
            <v>566020 Donations-Non-Cash </v>
          </cell>
          <cell r="C113">
            <v>1500</v>
          </cell>
        </row>
        <row r="114">
          <cell r="A114" t="str">
            <v>566030</v>
          </cell>
          <cell r="B114" t="str">
            <v>566030 Sponsorships/Contributions </v>
          </cell>
          <cell r="C114">
            <v>59165</v>
          </cell>
        </row>
        <row r="115">
          <cell r="A115" t="str">
            <v>569010</v>
          </cell>
          <cell r="B115" t="str">
            <v>569010 Leg-Fed/State-Non De </v>
          </cell>
          <cell r="C115">
            <v>255917.82</v>
          </cell>
        </row>
        <row r="116">
          <cell r="A116" t="str">
            <v>572010</v>
          </cell>
          <cell r="B116" t="str">
            <v>572010 Rental &amp; Lease Exp-Office </v>
          </cell>
          <cell r="C116">
            <v>-2347544.5</v>
          </cell>
        </row>
        <row r="117">
          <cell r="A117" t="str">
            <v>621011</v>
          </cell>
          <cell r="B117" t="str">
            <v>621011 Information Technology </v>
          </cell>
          <cell r="C117">
            <v>163055.94</v>
          </cell>
        </row>
        <row r="118">
          <cell r="A118" t="str">
            <v>621013</v>
          </cell>
          <cell r="B118" t="str">
            <v>621013 Office Support Services </v>
          </cell>
          <cell r="C118">
            <v>1593.43</v>
          </cell>
        </row>
        <row r="119">
          <cell r="A119" t="str">
            <v>621014</v>
          </cell>
          <cell r="B119" t="str">
            <v>621014 Facilities Management </v>
          </cell>
          <cell r="C119">
            <v>116701.7</v>
          </cell>
        </row>
        <row r="120">
          <cell r="A120" t="str">
            <v>621015</v>
          </cell>
          <cell r="B120" t="str">
            <v>621015 Security Services </v>
          </cell>
          <cell r="C120">
            <v>23945.43</v>
          </cell>
        </row>
        <row r="121">
          <cell r="A121" t="str">
            <v>641002</v>
          </cell>
          <cell r="B121" t="str">
            <v>641002 Stores Overhead </v>
          </cell>
          <cell r="C121">
            <v>159.29</v>
          </cell>
        </row>
        <row r="122">
          <cell r="A122" t="str">
            <v>641003</v>
          </cell>
          <cell r="B122" t="str">
            <v>641003 Transportation Overhead </v>
          </cell>
          <cell r="C122">
            <v>1466.04</v>
          </cell>
        </row>
        <row r="123">
          <cell r="A123" t="str">
            <v>642025</v>
          </cell>
          <cell r="B123" t="str">
            <v>642025 Finance &amp; Reg </v>
          </cell>
          <cell r="C123">
            <v>-1330524.15</v>
          </cell>
        </row>
        <row r="124">
          <cell r="A124" t="str">
            <v>642026</v>
          </cell>
          <cell r="B124" t="str">
            <v>642026 Human Resources </v>
          </cell>
          <cell r="C124">
            <v>-3155098.25</v>
          </cell>
        </row>
        <row r="125">
          <cell r="A125" t="str">
            <v>642027</v>
          </cell>
          <cell r="B125" t="str">
            <v>642027 Legal </v>
          </cell>
          <cell r="C125">
            <v>-12222.11</v>
          </cell>
        </row>
        <row r="126">
          <cell r="A126" t="str">
            <v>642052</v>
          </cell>
          <cell r="B126" t="str">
            <v>642052 Financial Transactions Fixed </v>
          </cell>
          <cell r="C126">
            <v>13604.52</v>
          </cell>
        </row>
        <row r="127">
          <cell r="A127" t="str">
            <v>642053</v>
          </cell>
          <cell r="B127" t="str">
            <v>642053 Shared Services Admin &amp; X-Charges </v>
          </cell>
          <cell r="C127">
            <v>200476.5</v>
          </cell>
        </row>
        <row r="128">
          <cell r="A128" t="str">
            <v>642059</v>
          </cell>
          <cell r="B128" t="str">
            <v>642059 Facility Operations &amp; Maint. </v>
          </cell>
          <cell r="C128">
            <v>158442</v>
          </cell>
        </row>
        <row r="129">
          <cell r="A129" t="str">
            <v>642060</v>
          </cell>
          <cell r="B129" t="str">
            <v>642060 Security Services </v>
          </cell>
          <cell r="C129">
            <v>26474.4</v>
          </cell>
        </row>
        <row r="130">
          <cell r="A130" t="str">
            <v>642071</v>
          </cell>
          <cell r="B130" t="str">
            <v>642071 Fleet Allocation </v>
          </cell>
          <cell r="C130">
            <v>882.51</v>
          </cell>
        </row>
        <row r="131">
          <cell r="A131" t="str">
            <v>642078</v>
          </cell>
          <cell r="B131" t="str">
            <v>642078 Labor Allocation </v>
          </cell>
          <cell r="C131">
            <v>148035.22</v>
          </cell>
        </row>
        <row r="132">
          <cell r="A132" t="str">
            <v>642082</v>
          </cell>
          <cell r="B132" t="str">
            <v>642082 Legislative Advocacy </v>
          </cell>
          <cell r="C132">
            <v>1484230.07</v>
          </cell>
        </row>
        <row r="133">
          <cell r="A133" t="str">
            <v>642086</v>
          </cell>
          <cell r="B133" t="str">
            <v>642086 Claims Administration </v>
          </cell>
          <cell r="C133">
            <v>-309050.9</v>
          </cell>
        </row>
        <row r="134">
          <cell r="A134" t="str">
            <v>642087</v>
          </cell>
          <cell r="B134" t="str">
            <v>642087 Office Rent </v>
          </cell>
          <cell r="C134">
            <v>1894.47</v>
          </cell>
        </row>
        <row r="135">
          <cell r="A135" t="str">
            <v>642088</v>
          </cell>
          <cell r="B135" t="str">
            <v>642088 Convenience Copiers </v>
          </cell>
          <cell r="C135">
            <v>17250.03</v>
          </cell>
        </row>
        <row r="136">
          <cell r="A136" t="str">
            <v>642089</v>
          </cell>
          <cell r="B136" t="str">
            <v>642089 Appliance Sales </v>
          </cell>
          <cell r="C136">
            <v>42020.25</v>
          </cell>
        </row>
        <row r="137">
          <cell r="A137" t="str">
            <v>642097</v>
          </cell>
          <cell r="B137" t="str">
            <v>642097 Mail Services </v>
          </cell>
          <cell r="C137">
            <v>18849.75</v>
          </cell>
        </row>
        <row r="138">
          <cell r="A138" t="str">
            <v>642098</v>
          </cell>
          <cell r="B138" t="str">
            <v>642098 Records Management </v>
          </cell>
          <cell r="C138">
            <v>13959.99</v>
          </cell>
        </row>
        <row r="139">
          <cell r="A139" t="str">
            <v>642099</v>
          </cell>
          <cell r="B139" t="str">
            <v>642099 IT Admin &amp; X-Charges </v>
          </cell>
          <cell r="C139">
            <v>29143.5</v>
          </cell>
        </row>
        <row r="140">
          <cell r="A140" t="str">
            <v>642100</v>
          </cell>
          <cell r="B140" t="str">
            <v>642100 Corporate Communications </v>
          </cell>
          <cell r="C140">
            <v>-1891213.9</v>
          </cell>
        </row>
        <row r="141">
          <cell r="A141" t="str">
            <v>642200</v>
          </cell>
          <cell r="B141" t="str">
            <v>642200 Corporate Overhead </v>
          </cell>
          <cell r="C141">
            <v>8371579.69</v>
          </cell>
        </row>
        <row r="142">
          <cell r="A142" t="str">
            <v>642201</v>
          </cell>
          <cell r="B142" t="str">
            <v>642201 Allocation from REI Corporate OH </v>
          </cell>
          <cell r="C142">
            <v>-10244079.22</v>
          </cell>
        </row>
        <row r="143">
          <cell r="A143" t="str">
            <v>643001</v>
          </cell>
          <cell r="B143" t="str">
            <v>643001 Labor-ST-IntActAlloc </v>
          </cell>
          <cell r="C143">
            <v>22985.49</v>
          </cell>
        </row>
        <row r="144">
          <cell r="A144" t="str">
            <v>643002</v>
          </cell>
          <cell r="B144" t="str">
            <v>643002 Labor 1 1/2-IntActAl </v>
          </cell>
          <cell r="C144">
            <v>99.52</v>
          </cell>
        </row>
        <row r="145">
          <cell r="A145" t="str">
            <v>643004</v>
          </cell>
          <cell r="B145" t="str">
            <v>643004 Billable Hours </v>
          </cell>
          <cell r="C145">
            <v>73534.19</v>
          </cell>
        </row>
        <row r="146">
          <cell r="A146" t="str">
            <v>643005</v>
          </cell>
          <cell r="B146" t="str">
            <v>643005 Billable Hours Unregulated </v>
          </cell>
          <cell r="C146">
            <v>1600</v>
          </cell>
        </row>
        <row r="147">
          <cell r="A147" t="str">
            <v>643007</v>
          </cell>
          <cell r="B147" t="str">
            <v>643007 Administrative Labor </v>
          </cell>
          <cell r="C147">
            <v>439368.9</v>
          </cell>
        </row>
        <row r="148">
          <cell r="A148" t="str">
            <v>643502</v>
          </cell>
          <cell r="B148" t="str">
            <v>643502 Fleet Pool Vehicles </v>
          </cell>
          <cell r="C148">
            <v>82.26</v>
          </cell>
        </row>
        <row r="149">
          <cell r="A149" t="str">
            <v>643503</v>
          </cell>
          <cell r="B149" t="str">
            <v>643503 Training </v>
          </cell>
          <cell r="C149">
            <v>-138875.44</v>
          </cell>
        </row>
        <row r="150">
          <cell r="A150" t="str">
            <v>643506</v>
          </cell>
          <cell r="B150" t="str">
            <v>643506 Office Support Srvs Variable </v>
          </cell>
          <cell r="C150">
            <v>1</v>
          </cell>
        </row>
        <row r="151">
          <cell r="A151" t="str">
            <v>643507</v>
          </cell>
          <cell r="B151" t="str">
            <v>643507 IT Solutions Delivery </v>
          </cell>
          <cell r="C151">
            <v>21072</v>
          </cell>
        </row>
        <row r="152">
          <cell r="A152" t="str">
            <v>643508</v>
          </cell>
          <cell r="B152" t="str">
            <v>643508 IT Desktop Support </v>
          </cell>
          <cell r="C152">
            <v>231346.56</v>
          </cell>
        </row>
        <row r="153">
          <cell r="A153" t="str">
            <v>643509</v>
          </cell>
          <cell r="B153" t="str">
            <v>643509 Customer Billings / Inserts </v>
          </cell>
          <cell r="C153">
            <v>102.08</v>
          </cell>
        </row>
        <row r="154">
          <cell r="A154" t="str">
            <v>643510</v>
          </cell>
          <cell r="B154" t="str">
            <v>643510 IT Telecom Services </v>
          </cell>
          <cell r="C154">
            <v>75490.19</v>
          </cell>
        </row>
        <row r="155">
          <cell r="A155" t="str">
            <v>643517</v>
          </cell>
          <cell r="B155" t="str">
            <v>643517 IT Training </v>
          </cell>
          <cell r="C155">
            <v>134.63</v>
          </cell>
        </row>
        <row r="156">
          <cell r="A156" t="str">
            <v>643519</v>
          </cell>
          <cell r="B156" t="str">
            <v>643519 Graphics </v>
          </cell>
          <cell r="C156">
            <v>5050.65</v>
          </cell>
        </row>
        <row r="157">
          <cell r="A157" t="str">
            <v>643520</v>
          </cell>
          <cell r="B157" t="str">
            <v>643520 Fine Printing </v>
          </cell>
          <cell r="C157">
            <v>3652</v>
          </cell>
        </row>
        <row r="158">
          <cell r="A158" t="str">
            <v>643521</v>
          </cell>
          <cell r="B158" t="str">
            <v>643521 Office Supplies </v>
          </cell>
          <cell r="C158">
            <v>5376.25</v>
          </cell>
        </row>
        <row r="159">
          <cell r="A159" t="str">
            <v>643524</v>
          </cell>
          <cell r="B159" t="str">
            <v>643524 Document Services </v>
          </cell>
          <cell r="C159">
            <v>92405</v>
          </cell>
        </row>
        <row r="160">
          <cell r="A160" t="str">
            <v>643526</v>
          </cell>
          <cell r="B160" t="str">
            <v>643526 Forms Design and Management </v>
          </cell>
          <cell r="C160">
            <v>10598.58</v>
          </cell>
        </row>
        <row r="161">
          <cell r="A161" t="str">
            <v>702010</v>
          </cell>
          <cell r="B161" t="str">
            <v>702010 Depreciation Exp </v>
          </cell>
          <cell r="C161">
            <v>7848021.53</v>
          </cell>
        </row>
        <row r="162">
          <cell r="A162" t="str">
            <v>702025</v>
          </cell>
          <cell r="B162" t="str">
            <v>702025 Depreciation Exp-T-Plan </v>
          </cell>
          <cell r="C162">
            <v>-4887376</v>
          </cell>
        </row>
        <row r="163">
          <cell r="A163" t="str">
            <v>702050</v>
          </cell>
          <cell r="B163" t="str">
            <v>702050 Depreciation Exp-Transportation </v>
          </cell>
          <cell r="C163">
            <v>4075.97</v>
          </cell>
        </row>
        <row r="164">
          <cell r="A164" t="str">
            <v>704010</v>
          </cell>
          <cell r="B164" t="str">
            <v>704010 Amortization Exp - Intangibles </v>
          </cell>
          <cell r="C164">
            <v>3007711.17</v>
          </cell>
        </row>
        <row r="165">
          <cell r="A165" t="str">
            <v>704020</v>
          </cell>
          <cell r="B165" t="str">
            <v>704020 Amort-Limit Term Plt </v>
          </cell>
          <cell r="C165">
            <v>5906099.35</v>
          </cell>
        </row>
        <row r="166">
          <cell r="A166" t="str">
            <v>708010</v>
          </cell>
          <cell r="B166" t="str">
            <v>708010 Interest Exp - Long-Term Debt </v>
          </cell>
          <cell r="C166">
            <v>18875204.82</v>
          </cell>
        </row>
        <row r="167">
          <cell r="A167" t="str">
            <v>708020</v>
          </cell>
          <cell r="B167" t="str">
            <v>708020 Interest Exp-Short-Term Securities </v>
          </cell>
          <cell r="C167">
            <v>1282541.27</v>
          </cell>
        </row>
        <row r="168">
          <cell r="A168" t="str">
            <v>708080</v>
          </cell>
          <cell r="B168" t="str">
            <v>708080 Int Exp-Over/Under Recvry of Fuel </v>
          </cell>
          <cell r="C168">
            <v>-499577.46</v>
          </cell>
        </row>
        <row r="169">
          <cell r="A169" t="str">
            <v>708120</v>
          </cell>
          <cell r="B169" t="str">
            <v>708120 Interest Exp-AFUDC-Debt </v>
          </cell>
          <cell r="C169">
            <v>-1682451.19</v>
          </cell>
        </row>
        <row r="170">
          <cell r="A170" t="str">
            <v>708140</v>
          </cell>
          <cell r="B170" t="str">
            <v>708140 Interest Expense-Other </v>
          </cell>
          <cell r="C170">
            <v>3754.79</v>
          </cell>
        </row>
        <row r="171">
          <cell r="A171" t="str">
            <v>708160</v>
          </cell>
          <cell r="B171" t="str">
            <v>708160 Amort-Disc/Prem </v>
          </cell>
          <cell r="C171">
            <v>889234.23</v>
          </cell>
        </row>
        <row r="172">
          <cell r="A172" t="str">
            <v>708260</v>
          </cell>
          <cell r="B172" t="str">
            <v>708260 Preferred Div of Subsidiary Trust </v>
          </cell>
          <cell r="C172">
            <v>7363278.45</v>
          </cell>
        </row>
        <row r="173">
          <cell r="A173" t="str">
            <v>711998</v>
          </cell>
          <cell r="B173" t="str">
            <v>711998 Interest Exp-AFUDC Equity </v>
          </cell>
          <cell r="C173">
            <v>883799.86</v>
          </cell>
        </row>
        <row r="174">
          <cell r="A174" t="str">
            <v>711999</v>
          </cell>
          <cell r="B174" t="str">
            <v>711999 Interest Exp-AFUDC Debt </v>
          </cell>
          <cell r="C174">
            <v>684709.89</v>
          </cell>
        </row>
        <row r="175">
          <cell r="A175" t="str">
            <v>712010</v>
          </cell>
          <cell r="B175" t="str">
            <v>712010 Preferred Dividend Requirement </v>
          </cell>
          <cell r="C175">
            <v>66803.01</v>
          </cell>
        </row>
        <row r="176">
          <cell r="A176" t="str">
            <v>712011</v>
          </cell>
          <cell r="B176" t="str">
            <v>712011 Pref Div Approp from Ret Earnings </v>
          </cell>
          <cell r="C176">
            <v>-97397.01</v>
          </cell>
        </row>
        <row r="177">
          <cell r="A177" t="str">
            <v>712015</v>
          </cell>
          <cell r="B177" t="str">
            <v>712015 Common Stock Dividend Requirement </v>
          </cell>
          <cell r="C177">
            <v>82250000</v>
          </cell>
        </row>
        <row r="178">
          <cell r="A178" t="str">
            <v>712016</v>
          </cell>
          <cell r="B178" t="str">
            <v>712016 Common Div Appr </v>
          </cell>
          <cell r="C178">
            <v>-82250000</v>
          </cell>
        </row>
        <row r="179">
          <cell r="A179" t="str">
            <v>717010</v>
          </cell>
          <cell r="B179" t="str">
            <v>717010 Current Income Taxes Exp-Federal </v>
          </cell>
          <cell r="C179">
            <v>55923627.53</v>
          </cell>
        </row>
        <row r="180">
          <cell r="A180" t="str">
            <v>717040</v>
          </cell>
          <cell r="B180" t="str">
            <v>717040 Current FIT Exp-Other Inc &amp; Ded </v>
          </cell>
          <cell r="C180">
            <v>-94666</v>
          </cell>
        </row>
        <row r="181">
          <cell r="A181" t="str">
            <v>717510</v>
          </cell>
          <cell r="B181" t="str">
            <v>717510 Deferred Inc Taxes Exp-Federal </v>
          </cell>
          <cell r="C181">
            <v>-8830754.09</v>
          </cell>
        </row>
        <row r="182">
          <cell r="A182" t="str">
            <v>717540</v>
          </cell>
          <cell r="B182" t="str">
            <v>717540 Def Inc Taxes Exp-Other Inc &amp; Ded </v>
          </cell>
          <cell r="C182">
            <v>-37401</v>
          </cell>
        </row>
        <row r="183">
          <cell r="A183" t="str">
            <v>717545</v>
          </cell>
          <cell r="B183" t="str">
            <v>717545 Amort of Def Inc Taxes Exp </v>
          </cell>
          <cell r="C183">
            <v>-27143646.69</v>
          </cell>
        </row>
        <row r="184">
          <cell r="A184" t="str">
            <v>717546</v>
          </cell>
          <cell r="B184" t="str">
            <v>717546 Amort of DIT Exp-Other Inc/Ded </v>
          </cell>
          <cell r="C184">
            <v>202101</v>
          </cell>
        </row>
        <row r="185">
          <cell r="A185" t="str">
            <v>717550</v>
          </cell>
          <cell r="B185" t="str">
            <v>717550 Amort of Investment Tax Credit </v>
          </cell>
          <cell r="C185">
            <v>-5077797.2</v>
          </cell>
        </row>
        <row r="186">
          <cell r="A186" t="str">
            <v>720020</v>
          </cell>
          <cell r="B186" t="str">
            <v>720020 Reg Taxes/Chrgs-Permits &amp; Licenses </v>
          </cell>
          <cell r="C186">
            <v>60551.7</v>
          </cell>
        </row>
        <row r="187">
          <cell r="A187" t="str">
            <v>722010</v>
          </cell>
          <cell r="B187" t="str">
            <v>722010 Penalties &amp; Fines </v>
          </cell>
          <cell r="C187">
            <v>15206.01</v>
          </cell>
        </row>
        <row r="188">
          <cell r="A188" t="str">
            <v>722080</v>
          </cell>
          <cell r="B188" t="str">
            <v>722080 Sales &amp; Use Tax </v>
          </cell>
          <cell r="C188">
            <v>-159668.11</v>
          </cell>
        </row>
        <row r="189">
          <cell r="A189" t="str">
            <v>722130</v>
          </cell>
          <cell r="B189" t="str">
            <v>722130 Oth Taxes Exp-Franch Fees/GRT-City </v>
          </cell>
          <cell r="C189">
            <v>17228216.96</v>
          </cell>
        </row>
        <row r="190">
          <cell r="A190" t="str">
            <v>722140</v>
          </cell>
          <cell r="B190" t="str">
            <v>722140 Misc Taxes Exp </v>
          </cell>
          <cell r="C190">
            <v>1133.95</v>
          </cell>
        </row>
        <row r="191">
          <cell r="A191" t="str">
            <v>722150</v>
          </cell>
          <cell r="B191" t="str">
            <v>722150 Other Taxes Expenses - Property </v>
          </cell>
          <cell r="C191">
            <v>3684.76</v>
          </cell>
        </row>
        <row r="192">
          <cell r="A192" t="str">
            <v>722160</v>
          </cell>
          <cell r="B192" t="str">
            <v>722160 Other Taxes Exp-FICA </v>
          </cell>
          <cell r="C192">
            <v>171746.99</v>
          </cell>
        </row>
        <row r="193">
          <cell r="A193" t="str">
            <v>722170</v>
          </cell>
          <cell r="B193" t="str">
            <v>722170 Other Taxes Exp-Unemployment </v>
          </cell>
          <cell r="C193">
            <v>28529.24</v>
          </cell>
        </row>
        <row r="194">
          <cell r="A194" t="str">
            <v>722190</v>
          </cell>
          <cell r="B194" t="str">
            <v>722190 State Franchise Tax </v>
          </cell>
          <cell r="C194">
            <v>6416000</v>
          </cell>
        </row>
        <row r="195">
          <cell r="A195" t="str">
            <v>722200</v>
          </cell>
          <cell r="B195" t="str">
            <v>722200 Other Taxes Exp-State Gross Rcpts </v>
          </cell>
          <cell r="C195">
            <v>9694140.11</v>
          </cell>
        </row>
      </sheetData>
      <sheetData sheetId="3">
        <row r="22">
          <cell r="A22" t="str">
            <v>401010</v>
          </cell>
          <cell r="B22" t="str">
            <v>401010 Elec Sales-Residential-Base </v>
          </cell>
          <cell r="C22">
            <v>-75269731.91</v>
          </cell>
        </row>
        <row r="23">
          <cell r="A23" t="str">
            <v>401012</v>
          </cell>
          <cell r="B23" t="str">
            <v>401012 Elec Sales-Residential-PCRF </v>
          </cell>
          <cell r="C23">
            <v>801480.73</v>
          </cell>
        </row>
        <row r="24">
          <cell r="A24" t="str">
            <v>401016</v>
          </cell>
          <cell r="B24" t="str">
            <v>401016 Elec Sales-Residential-Fuel </v>
          </cell>
          <cell r="C24">
            <v>-64658603.79</v>
          </cell>
        </row>
        <row r="25">
          <cell r="A25" t="str">
            <v>401018</v>
          </cell>
          <cell r="B25" t="str">
            <v>401018 Elec Sales-Residential-Fuel Refund </v>
          </cell>
          <cell r="C25">
            <v>-814795.64</v>
          </cell>
        </row>
        <row r="26">
          <cell r="A26" t="str">
            <v>401100</v>
          </cell>
          <cell r="B26" t="str">
            <v>401100 Elec Sales-Comm GL-Base </v>
          </cell>
          <cell r="C26">
            <v>-391486.29</v>
          </cell>
        </row>
        <row r="27">
          <cell r="A27" t="str">
            <v>401102</v>
          </cell>
          <cell r="B27" t="str">
            <v>401102 Elec Sales-Comm GL-PCRF </v>
          </cell>
          <cell r="C27">
            <v>1993.33</v>
          </cell>
        </row>
        <row r="28">
          <cell r="A28" t="str">
            <v>401106</v>
          </cell>
          <cell r="B28" t="str">
            <v>401106 Elec Sales-Comm GL-Fuel </v>
          </cell>
          <cell r="C28">
            <v>-398999.15</v>
          </cell>
        </row>
        <row r="29">
          <cell r="A29" t="str">
            <v>401108</v>
          </cell>
          <cell r="B29" t="str">
            <v>401108 Elec Sales-Comm GL-Fuel Refund </v>
          </cell>
          <cell r="C29">
            <v>-2533.22</v>
          </cell>
        </row>
        <row r="30">
          <cell r="A30" t="str">
            <v>401110</v>
          </cell>
          <cell r="B30" t="str">
            <v>401110 Elec Sales-Comm MGS-D-Base </v>
          </cell>
          <cell r="C30">
            <v>-72504247.03</v>
          </cell>
        </row>
        <row r="31">
          <cell r="A31" t="str">
            <v>401112</v>
          </cell>
          <cell r="B31" t="str">
            <v>401112 Elec Sales-Comm MGS-D-PCRF </v>
          </cell>
          <cell r="C31">
            <v>555759.77</v>
          </cell>
        </row>
        <row r="32">
          <cell r="A32" t="str">
            <v>401116</v>
          </cell>
          <cell r="B32" t="str">
            <v>401116 Elec Sales-Comm MGS-D-Fuel </v>
          </cell>
          <cell r="C32">
            <v>-66823714.62</v>
          </cell>
        </row>
        <row r="33">
          <cell r="A33" t="str">
            <v>401118</v>
          </cell>
          <cell r="B33" t="str">
            <v>401118 Elec Sales-Comm MGS-D-Fuel Refund </v>
          </cell>
          <cell r="C33">
            <v>-657898.4</v>
          </cell>
        </row>
        <row r="34">
          <cell r="A34" t="str">
            <v>401120</v>
          </cell>
          <cell r="B34" t="str">
            <v>401120 Elec Sales-Comm MGS-T-Base </v>
          </cell>
          <cell r="C34">
            <v>-41266.01</v>
          </cell>
        </row>
        <row r="35">
          <cell r="A35" t="str">
            <v>401122</v>
          </cell>
          <cell r="B35" t="str">
            <v>401122 Elec Sales-Comm MGS-T-PCRF </v>
          </cell>
          <cell r="C35">
            <v>392.18</v>
          </cell>
        </row>
        <row r="36">
          <cell r="A36" t="str">
            <v>401126</v>
          </cell>
          <cell r="B36" t="str">
            <v>401126 Elec Sales-Comm MGS-T-Fuel </v>
          </cell>
          <cell r="C36">
            <v>-45483.95</v>
          </cell>
        </row>
        <row r="37">
          <cell r="A37" t="str">
            <v>401130</v>
          </cell>
          <cell r="B37" t="str">
            <v>401130 Elec Sales-Comm LGS-D-Base </v>
          </cell>
          <cell r="C37">
            <v>-2657881.11</v>
          </cell>
        </row>
        <row r="38">
          <cell r="A38" t="str">
            <v>401132</v>
          </cell>
          <cell r="B38" t="str">
            <v>401132 Elec Sales-Comm LGS-D-PCRF </v>
          </cell>
          <cell r="C38">
            <v>23730.83</v>
          </cell>
        </row>
        <row r="39">
          <cell r="A39" t="str">
            <v>401136</v>
          </cell>
          <cell r="B39" t="str">
            <v>401136 Elec Sales-Comm LGS-D-Fuel </v>
          </cell>
          <cell r="C39">
            <v>-3475217.42</v>
          </cell>
        </row>
        <row r="40">
          <cell r="A40" t="str">
            <v>401138</v>
          </cell>
          <cell r="B40" t="str">
            <v>401138 Elec Sales-Comm LGS-D-Fuel Refund </v>
          </cell>
          <cell r="C40">
            <v>-14064.62</v>
          </cell>
        </row>
        <row r="41">
          <cell r="A41" t="str">
            <v>401150</v>
          </cell>
          <cell r="B41" t="str">
            <v>401150 Elec Sales-Comm SPL-Base </v>
          </cell>
          <cell r="C41">
            <v>-178128.52</v>
          </cell>
        </row>
        <row r="42">
          <cell r="A42" t="str">
            <v>401152</v>
          </cell>
          <cell r="B42" t="str">
            <v>401152 Elec Sales-Comm SPL-PCRF </v>
          </cell>
          <cell r="C42">
            <v>833.84</v>
          </cell>
        </row>
        <row r="43">
          <cell r="A43" t="str">
            <v>401156</v>
          </cell>
          <cell r="B43" t="str">
            <v>401156 Elec Sales-Comm SPL-Fuel </v>
          </cell>
          <cell r="C43">
            <v>-178393.41</v>
          </cell>
        </row>
        <row r="44">
          <cell r="A44" t="str">
            <v>401500</v>
          </cell>
          <cell r="B44" t="str">
            <v>401500 Elec Sales-S Ind MGS-D-Base </v>
          </cell>
          <cell r="C44">
            <v>-3530590.08</v>
          </cell>
        </row>
        <row r="45">
          <cell r="A45" t="str">
            <v>401502</v>
          </cell>
          <cell r="B45" t="str">
            <v>401502 Elec Sales-S Ind MGS-D-PCRF </v>
          </cell>
          <cell r="C45">
            <v>27864.33</v>
          </cell>
        </row>
        <row r="46">
          <cell r="A46" t="str">
            <v>401506</v>
          </cell>
          <cell r="B46" t="str">
            <v>401506 Elec Sales-S Ind MGS-D-Fuel </v>
          </cell>
          <cell r="C46">
            <v>-3350081.39</v>
          </cell>
        </row>
        <row r="47">
          <cell r="A47" t="str">
            <v>401508</v>
          </cell>
          <cell r="B47" t="str">
            <v>401508 Elec Sales-S Ind MGS-D-Fuel Ref </v>
          </cell>
          <cell r="C47">
            <v>-15349.13</v>
          </cell>
        </row>
        <row r="48">
          <cell r="A48" t="str">
            <v>401510</v>
          </cell>
          <cell r="B48" t="str">
            <v>401510 Elec Sales-S Ind MGS-T-Base </v>
          </cell>
          <cell r="C48">
            <v>-629422.29</v>
          </cell>
        </row>
        <row r="49">
          <cell r="A49" t="str">
            <v>401512</v>
          </cell>
          <cell r="B49" t="str">
            <v>401512 Elec Sales-S Ind MGS-T-PCRF </v>
          </cell>
          <cell r="C49">
            <v>2442.68</v>
          </cell>
        </row>
        <row r="50">
          <cell r="A50" t="str">
            <v>401516</v>
          </cell>
          <cell r="B50" t="str">
            <v>401516 Elec Sales-S Ind MGS-T-Fuel </v>
          </cell>
          <cell r="C50">
            <v>-283291</v>
          </cell>
        </row>
        <row r="51">
          <cell r="A51" t="str">
            <v>401520</v>
          </cell>
          <cell r="B51" t="str">
            <v>401520 Elec Sales-S Ind LGS-D-Base </v>
          </cell>
          <cell r="C51">
            <v>-39365873.99</v>
          </cell>
        </row>
        <row r="52">
          <cell r="A52" t="str">
            <v>401522</v>
          </cell>
          <cell r="B52" t="str">
            <v>401522 Elec Sales-S Ind LGS-D-PCRF </v>
          </cell>
          <cell r="C52">
            <v>334370.18</v>
          </cell>
        </row>
        <row r="53">
          <cell r="A53" t="str">
            <v>401526</v>
          </cell>
          <cell r="B53" t="str">
            <v>401526 Elec Sales-S Ind LGS-D-Fuel </v>
          </cell>
          <cell r="C53">
            <v>-48955141.01</v>
          </cell>
        </row>
        <row r="54">
          <cell r="A54" t="str">
            <v>401528</v>
          </cell>
          <cell r="B54" t="str">
            <v>401528 Elec Sales-S Ind LGS-D-Fuel Ref </v>
          </cell>
          <cell r="C54">
            <v>-266501.21</v>
          </cell>
        </row>
        <row r="55">
          <cell r="A55" t="str">
            <v>401530</v>
          </cell>
          <cell r="B55" t="str">
            <v>401530 Elec Sales-S Ind LGS-T-Base </v>
          </cell>
          <cell r="C55">
            <v>-235103.81</v>
          </cell>
        </row>
        <row r="56">
          <cell r="A56" t="str">
            <v>401532</v>
          </cell>
          <cell r="B56" t="str">
            <v>401532 Elec Sales-S Ind LGS-T-PCRF </v>
          </cell>
          <cell r="C56">
            <v>3730.96</v>
          </cell>
        </row>
        <row r="57">
          <cell r="A57" t="str">
            <v>401536</v>
          </cell>
          <cell r="B57" t="str">
            <v>401536 Elec Sales-S Ind LGS-T-Fuel </v>
          </cell>
          <cell r="C57">
            <v>-527046.16</v>
          </cell>
        </row>
        <row r="58">
          <cell r="A58" t="str">
            <v>401540</v>
          </cell>
          <cell r="B58" t="str">
            <v>401540 Elec Sales-S Ind SBBLGS-D-Base </v>
          </cell>
          <cell r="C58">
            <v>-39082.84</v>
          </cell>
        </row>
        <row r="59">
          <cell r="A59" t="str">
            <v>401542</v>
          </cell>
          <cell r="B59" t="str">
            <v>401542 Elec Sales-S Ind SBBLGS-D-PCRF </v>
          </cell>
          <cell r="C59">
            <v>327.2</v>
          </cell>
        </row>
        <row r="60">
          <cell r="A60" t="str">
            <v>401546</v>
          </cell>
          <cell r="B60" t="str">
            <v>401546 Elec Sales-S Ind SBBLGS-D-Fuel </v>
          </cell>
          <cell r="C60">
            <v>-47917</v>
          </cell>
        </row>
        <row r="61">
          <cell r="A61" t="str">
            <v>401548</v>
          </cell>
          <cell r="B61" t="str">
            <v>401548 Elec Sales-S Ind SBBLGS-D-Fuel Ref </v>
          </cell>
          <cell r="C61">
            <v>-802.81</v>
          </cell>
        </row>
        <row r="62">
          <cell r="A62" t="str">
            <v>401560</v>
          </cell>
          <cell r="B62" t="str">
            <v>401560 Elec Sales-S Ind LSEI-Base </v>
          </cell>
          <cell r="C62">
            <v>-432497.28</v>
          </cell>
        </row>
        <row r="63">
          <cell r="A63" t="str">
            <v>401562</v>
          </cell>
          <cell r="B63" t="str">
            <v>401562 Elec Sales-S Ind LSEI-PCRF </v>
          </cell>
          <cell r="C63">
            <v>5812.23</v>
          </cell>
        </row>
        <row r="64">
          <cell r="A64" t="str">
            <v>401564</v>
          </cell>
          <cell r="B64" t="str">
            <v>401564 Elec Sales-S Ind LSEI-Franchise </v>
          </cell>
          <cell r="C64">
            <v>-34974.01</v>
          </cell>
        </row>
        <row r="65">
          <cell r="A65" t="str">
            <v>401566</v>
          </cell>
          <cell r="B65" t="str">
            <v>401566 Elec Sales-S Ind LSEI-Fuel </v>
          </cell>
          <cell r="C65">
            <v>-851163.59</v>
          </cell>
        </row>
        <row r="66">
          <cell r="A66" t="str">
            <v>401568</v>
          </cell>
          <cell r="B66" t="str">
            <v>401568 Elec Sales-S Ind LSEI-Fuel Ref </v>
          </cell>
          <cell r="C66">
            <v>-2445.72</v>
          </cell>
        </row>
        <row r="67">
          <cell r="A67" t="str">
            <v>401670</v>
          </cell>
          <cell r="B67" t="str">
            <v>401670 Elec Sales-S Ind SBBMGS-D-Base </v>
          </cell>
          <cell r="C67">
            <v>-13354.23</v>
          </cell>
        </row>
        <row r="68">
          <cell r="A68" t="str">
            <v>401672</v>
          </cell>
          <cell r="B68" t="str">
            <v>401672 Elec Sales-S Ind SBBMGS-D-PCRF </v>
          </cell>
          <cell r="C68">
            <v>96.93</v>
          </cell>
        </row>
        <row r="69">
          <cell r="A69" t="str">
            <v>401676</v>
          </cell>
          <cell r="B69" t="str">
            <v>401676 Elec Sales-S Ind SBBMGS-D-Fuel </v>
          </cell>
          <cell r="C69">
            <v>-11653.68</v>
          </cell>
        </row>
        <row r="70">
          <cell r="A70" t="str">
            <v>402000</v>
          </cell>
          <cell r="B70" t="str">
            <v>402000 Elec Sales-Lg Ind LOS-A-Base </v>
          </cell>
          <cell r="C70">
            <v>-13018690.13</v>
          </cell>
        </row>
        <row r="71">
          <cell r="A71" t="str">
            <v>402002</v>
          </cell>
          <cell r="B71" t="str">
            <v>402002 Elec Sales-Lg Ind LOS-A-PCRF </v>
          </cell>
          <cell r="C71">
            <v>130378.54</v>
          </cell>
        </row>
        <row r="72">
          <cell r="A72" t="str">
            <v>402004</v>
          </cell>
          <cell r="B72" t="str">
            <v>402004 Elec Sales-Lg Ind LOS-A-Franch </v>
          </cell>
          <cell r="C72">
            <v>-318015.8</v>
          </cell>
        </row>
        <row r="73">
          <cell r="A73" t="str">
            <v>402006</v>
          </cell>
          <cell r="B73" t="str">
            <v>402006 Elec Sales-Lg Ind LOS-A-Fuel </v>
          </cell>
          <cell r="C73">
            <v>-24495528.06</v>
          </cell>
        </row>
        <row r="74">
          <cell r="A74" t="str">
            <v>402010</v>
          </cell>
          <cell r="B74" t="str">
            <v>402010 Elec Sales-Lg Ind LOS-B-Base </v>
          </cell>
          <cell r="C74">
            <v>-5060629.35</v>
          </cell>
        </row>
        <row r="75">
          <cell r="A75" t="str">
            <v>402012</v>
          </cell>
          <cell r="B75" t="str">
            <v>402012 Elec Sales-Lg Ind LOS-B-PCRF </v>
          </cell>
          <cell r="C75">
            <v>40688.13</v>
          </cell>
        </row>
        <row r="76">
          <cell r="A76" t="str">
            <v>402014</v>
          </cell>
          <cell r="B76" t="str">
            <v>402014 Elec Sales-Lg Ind LOS-B-Franch </v>
          </cell>
          <cell r="C76">
            <v>-57806.16</v>
          </cell>
        </row>
        <row r="77">
          <cell r="A77" t="str">
            <v>402016</v>
          </cell>
          <cell r="B77" t="str">
            <v>402016 Elec Sales-Lg Ind LOS-B-Fuel </v>
          </cell>
          <cell r="C77">
            <v>-13725886.48</v>
          </cell>
        </row>
        <row r="78">
          <cell r="A78" t="str">
            <v>402020</v>
          </cell>
          <cell r="B78" t="str">
            <v>402020 Elec Sales-Lg Ind IS-30-Base </v>
          </cell>
          <cell r="C78">
            <v>-1352066.79</v>
          </cell>
        </row>
        <row r="79">
          <cell r="A79" t="str">
            <v>402024</v>
          </cell>
          <cell r="B79" t="str">
            <v>402024 Elec Sales-Lg Ind IS-30-Franch </v>
          </cell>
          <cell r="C79">
            <v>-64344.44</v>
          </cell>
        </row>
        <row r="80">
          <cell r="A80" t="str">
            <v>402026</v>
          </cell>
          <cell r="B80" t="str">
            <v>402026 Elec Sales-Lg Ind IS-30-Fuel </v>
          </cell>
          <cell r="C80">
            <v>-8306912.73</v>
          </cell>
        </row>
        <row r="81">
          <cell r="A81" t="str">
            <v>402030</v>
          </cell>
          <cell r="B81" t="str">
            <v>402030 Elec Sales-Lg Ind ISS-Base </v>
          </cell>
          <cell r="C81">
            <v>-289039.62</v>
          </cell>
        </row>
        <row r="82">
          <cell r="A82" t="str">
            <v>402040</v>
          </cell>
          <cell r="B82" t="str">
            <v>402040 Elec Sales-Lg Ind SES-D-Base </v>
          </cell>
          <cell r="C82">
            <v>-87848.64</v>
          </cell>
        </row>
        <row r="83">
          <cell r="A83" t="str">
            <v>402044</v>
          </cell>
          <cell r="B83" t="str">
            <v>402044 Elec Sales-Lg Ind SES-D-Franch </v>
          </cell>
          <cell r="C83">
            <v>-6008.43</v>
          </cell>
        </row>
        <row r="84">
          <cell r="A84" t="str">
            <v>402046</v>
          </cell>
          <cell r="B84" t="str">
            <v>402046 Elec Sales-Lg Ind SES-D-Fuel </v>
          </cell>
          <cell r="C84">
            <v>-110520.24</v>
          </cell>
        </row>
        <row r="85">
          <cell r="A85" t="str">
            <v>402050</v>
          </cell>
          <cell r="B85" t="str">
            <v>402050 Elec Sales-Lg Ind SES-T-Base </v>
          </cell>
          <cell r="C85">
            <v>-1267352.62</v>
          </cell>
        </row>
        <row r="86">
          <cell r="A86" t="str">
            <v>402054</v>
          </cell>
          <cell r="B86" t="str">
            <v>402054 Elec Sales-Lg Ind SES-T-Franch </v>
          </cell>
          <cell r="C86">
            <v>-3897.99</v>
          </cell>
        </row>
        <row r="87">
          <cell r="A87" t="str">
            <v>402056</v>
          </cell>
          <cell r="B87" t="str">
            <v>402056 Elec Sales-Lg Ind SES-T-Fuel </v>
          </cell>
          <cell r="C87">
            <v>-1912821.03</v>
          </cell>
        </row>
        <row r="88">
          <cell r="A88" t="str">
            <v>402060</v>
          </cell>
          <cell r="B88" t="str">
            <v>402060 Elec Sales-Lg Ind EIS-D-Base </v>
          </cell>
          <cell r="C88">
            <v>-205676.83</v>
          </cell>
        </row>
        <row r="89">
          <cell r="A89" t="str">
            <v>402066</v>
          </cell>
          <cell r="B89" t="str">
            <v>402066 Elec Sales-Lg Ind EIS-D-Fuel </v>
          </cell>
          <cell r="C89">
            <v>-247860.67</v>
          </cell>
        </row>
        <row r="90">
          <cell r="A90" t="str">
            <v>402070</v>
          </cell>
          <cell r="B90" t="str">
            <v>402070 Elec Sales-Lg Ind EIS-T-Base </v>
          </cell>
          <cell r="C90">
            <v>-213230.79</v>
          </cell>
        </row>
        <row r="91">
          <cell r="A91" t="str">
            <v>402076</v>
          </cell>
          <cell r="B91" t="str">
            <v>402076 Elec Sales-Lg Ind EIS-T-Fuel </v>
          </cell>
          <cell r="C91">
            <v>-431703.88</v>
          </cell>
        </row>
        <row r="92">
          <cell r="A92" t="str">
            <v>402080</v>
          </cell>
          <cell r="B92" t="str">
            <v>402080 Elec Sales-Lg Ind SCP-Base </v>
          </cell>
          <cell r="C92">
            <v>-7120219.66</v>
          </cell>
        </row>
        <row r="93">
          <cell r="A93" t="str">
            <v>402084</v>
          </cell>
          <cell r="B93" t="str">
            <v>402084 Elec Sales-Lg Ind SCP-Franchise </v>
          </cell>
          <cell r="C93">
            <v>-14054.17</v>
          </cell>
        </row>
        <row r="94">
          <cell r="A94" t="str">
            <v>402086</v>
          </cell>
          <cell r="B94" t="str">
            <v>402086 Elec Sales-Lg Ind SCP-Fuel </v>
          </cell>
          <cell r="C94">
            <v>-19317300.55</v>
          </cell>
        </row>
        <row r="95">
          <cell r="A95" t="str">
            <v>402090</v>
          </cell>
          <cell r="B95" t="str">
            <v>402090 Elec Sales-Lg Ind SBBVAR-Base/BRSD </v>
          </cell>
          <cell r="C95">
            <v>34335.12</v>
          </cell>
        </row>
        <row r="96">
          <cell r="A96" t="str">
            <v>402096</v>
          </cell>
          <cell r="B96" t="str">
            <v>402096 Elec Sales-Lg Ind SBBVAR-Fuel </v>
          </cell>
          <cell r="C96">
            <v>1283092.5</v>
          </cell>
        </row>
        <row r="97">
          <cell r="A97" t="str">
            <v>402102</v>
          </cell>
          <cell r="B97" t="str">
            <v>402102 Elec Sales-Lg Ind SBBLOSB-PCRF </v>
          </cell>
          <cell r="C97">
            <v>687.66</v>
          </cell>
        </row>
        <row r="98">
          <cell r="A98" t="str">
            <v>402106</v>
          </cell>
          <cell r="B98" t="str">
            <v>402106 Elec Sales-Lg Ind SBBLOSB-Fuel </v>
          </cell>
          <cell r="C98">
            <v>-3908629.22</v>
          </cell>
        </row>
        <row r="99">
          <cell r="A99" t="str">
            <v>402116</v>
          </cell>
          <cell r="B99" t="str">
            <v>402116 Elec Sales-Lg Ind SBBSIP-Fuel </v>
          </cell>
          <cell r="C99">
            <v>-326261.58</v>
          </cell>
        </row>
        <row r="100">
          <cell r="A100" t="str">
            <v>402400</v>
          </cell>
          <cell r="B100" t="str">
            <v>402400 Elec Sales-Interrupt IS-I-Base </v>
          </cell>
          <cell r="C100">
            <v>-1275.35</v>
          </cell>
        </row>
        <row r="101">
          <cell r="A101" t="str">
            <v>402404</v>
          </cell>
          <cell r="B101" t="str">
            <v>402404 Elec Sales-Interrupt IS-I-Franch </v>
          </cell>
          <cell r="C101">
            <v>-7310.52</v>
          </cell>
        </row>
        <row r="102">
          <cell r="A102" t="str">
            <v>402406</v>
          </cell>
          <cell r="B102" t="str">
            <v>402406 Elec Sales-Interrupt IS-I-Fuel </v>
          </cell>
          <cell r="C102">
            <v>-6159979.65</v>
          </cell>
        </row>
        <row r="103">
          <cell r="A103" t="str">
            <v>402410</v>
          </cell>
          <cell r="B103" t="str">
            <v>402410 Elec Sales-Interrupt IS-10-Base </v>
          </cell>
          <cell r="C103">
            <v>-850.2</v>
          </cell>
        </row>
        <row r="104">
          <cell r="A104" t="str">
            <v>402414</v>
          </cell>
          <cell r="B104" t="str">
            <v>402414 Elec Sales-Interrupt IS-10-Franch </v>
          </cell>
          <cell r="C104">
            <v>-35595.89</v>
          </cell>
        </row>
        <row r="105">
          <cell r="A105" t="str">
            <v>402416</v>
          </cell>
          <cell r="B105" t="str">
            <v>402416 Elec Sales-Interrupt IS-10-Fuel </v>
          </cell>
          <cell r="C105">
            <v>-21219755.8</v>
          </cell>
        </row>
        <row r="106">
          <cell r="A106" t="str">
            <v>402424</v>
          </cell>
          <cell r="B106" t="str">
            <v>402424 Inter SBI-Franchise </v>
          </cell>
          <cell r="C106">
            <v>-937.28</v>
          </cell>
        </row>
        <row r="107">
          <cell r="A107" t="str">
            <v>402426</v>
          </cell>
          <cell r="B107" t="str">
            <v>402426 Elec Sales-Interrupt SBI-Fuel </v>
          </cell>
          <cell r="C107">
            <v>-759548.16</v>
          </cell>
        </row>
        <row r="108">
          <cell r="A108" t="str">
            <v>402700</v>
          </cell>
          <cell r="B108" t="str">
            <v>402700 Elec Sales-Municipal SPL-Base </v>
          </cell>
          <cell r="C108">
            <v>-397235.83</v>
          </cell>
        </row>
        <row r="109">
          <cell r="A109" t="str">
            <v>402702</v>
          </cell>
          <cell r="B109" t="str">
            <v>402702 Elec Sales-Municipal SPL-PCRF </v>
          </cell>
          <cell r="C109">
            <v>3249.58</v>
          </cell>
        </row>
        <row r="110">
          <cell r="A110" t="str">
            <v>402706</v>
          </cell>
          <cell r="B110" t="str">
            <v>402706 Elec Sales-Municipal SPL-Fuel </v>
          </cell>
          <cell r="C110">
            <v>-695528.09</v>
          </cell>
        </row>
        <row r="111">
          <cell r="A111" t="str">
            <v>402710</v>
          </cell>
          <cell r="B111" t="str">
            <v>402710 Elec Sales-Public Utility TNP-Base </v>
          </cell>
          <cell r="C111">
            <v>-815004.95</v>
          </cell>
        </row>
        <row r="112">
          <cell r="A112" t="str">
            <v>402712</v>
          </cell>
          <cell r="B112" t="str">
            <v>402712 Elec Sales-Public Utility TNP-PCRF </v>
          </cell>
          <cell r="C112">
            <v>18676.61</v>
          </cell>
        </row>
        <row r="113">
          <cell r="A113" t="str">
            <v>402716</v>
          </cell>
          <cell r="B113" t="str">
            <v>402716 Elec Sales-Public Utility TNP-Fuel </v>
          </cell>
          <cell r="C113">
            <v>-1014150.32</v>
          </cell>
        </row>
        <row r="114">
          <cell r="A114" t="str">
            <v>402810</v>
          </cell>
          <cell r="B114" t="str">
            <v>402810 Elec Sales Rev - Other </v>
          </cell>
          <cell r="C114">
            <v>-831320</v>
          </cell>
        </row>
        <row r="115">
          <cell r="A115" t="str">
            <v>402830</v>
          </cell>
          <cell r="B115" t="str">
            <v>402830 Elec Sales-Over/(Under) Rec Fuel </v>
          </cell>
          <cell r="C115">
            <v>1774390.75</v>
          </cell>
        </row>
        <row r="116">
          <cell r="A116" t="str">
            <v>402835</v>
          </cell>
          <cell r="B116" t="str">
            <v>402835 Elec Sales-Over/(Under) Rec PCRF </v>
          </cell>
          <cell r="C116">
            <v>558384.3</v>
          </cell>
        </row>
        <row r="117">
          <cell r="A117" t="str">
            <v>402840</v>
          </cell>
          <cell r="B117" t="str">
            <v>402840 Energy Svcs Sales </v>
          </cell>
          <cell r="C117">
            <v>-146355.97</v>
          </cell>
        </row>
        <row r="118">
          <cell r="A118" t="str">
            <v>404010</v>
          </cell>
          <cell r="B118" t="str">
            <v>404010 Electricity Transmission Revenues </v>
          </cell>
          <cell r="C118">
            <v>-1539901.2</v>
          </cell>
        </row>
        <row r="119">
          <cell r="A119" t="str">
            <v>404020</v>
          </cell>
          <cell r="B119" t="str">
            <v>404020 Elec Trans Rev-Line Loss Rev-Gen </v>
          </cell>
          <cell r="C119">
            <v>-588635.59</v>
          </cell>
        </row>
        <row r="120">
          <cell r="A120" t="str">
            <v>407010</v>
          </cell>
          <cell r="B120" t="str">
            <v>407010 Mktg/Enrgy Trad Elec Rev-Base </v>
          </cell>
          <cell r="C120">
            <v>-297033.5</v>
          </cell>
        </row>
        <row r="121">
          <cell r="A121" t="str">
            <v>407012</v>
          </cell>
          <cell r="B121" t="str">
            <v>407012 Mktg/Enrgy Trad Elec Rev-Fuel </v>
          </cell>
          <cell r="C121">
            <v>-15497244.2</v>
          </cell>
        </row>
        <row r="122">
          <cell r="A122" t="str">
            <v>407014</v>
          </cell>
          <cell r="B122" t="str">
            <v>407014 Ancillary Svcs-Fuel </v>
          </cell>
          <cell r="C122">
            <v>5088.28</v>
          </cell>
        </row>
        <row r="123">
          <cell r="A123" t="str">
            <v>407015</v>
          </cell>
          <cell r="B123" t="str">
            <v>407015 Mktg/Enrgy Trd Elec-Ancil-Gen-Fuel </v>
          </cell>
          <cell r="C123">
            <v>-213768</v>
          </cell>
        </row>
        <row r="124">
          <cell r="A124" t="str">
            <v>407016</v>
          </cell>
          <cell r="B124" t="str">
            <v>407016 Ancillary Svcs-Base </v>
          </cell>
          <cell r="C124">
            <v>-10066.85</v>
          </cell>
        </row>
        <row r="125">
          <cell r="A125" t="str">
            <v>407017</v>
          </cell>
          <cell r="B125" t="str">
            <v>407017 Mktg/Enrgy Trd Elec-Ancil-Gen Bas </v>
          </cell>
          <cell r="C125">
            <v>-277523.75</v>
          </cell>
        </row>
        <row r="126">
          <cell r="A126" t="str">
            <v>443010</v>
          </cell>
          <cell r="B126" t="str">
            <v>443010 Other Operating Revenues </v>
          </cell>
          <cell r="C126">
            <v>-3201884.17</v>
          </cell>
        </row>
        <row r="127">
          <cell r="A127" t="str">
            <v>491010</v>
          </cell>
          <cell r="B127" t="str">
            <v>491010 Misc Non-Oper Rev </v>
          </cell>
          <cell r="C127">
            <v>-233341.05</v>
          </cell>
        </row>
        <row r="128">
          <cell r="A128" t="str">
            <v>500010</v>
          </cell>
          <cell r="B128" t="str">
            <v>500010 Fuel Exp-Gas-Reconcilable </v>
          </cell>
          <cell r="C128">
            <v>123918158.91</v>
          </cell>
        </row>
        <row r="129">
          <cell r="A129" t="str">
            <v>500012</v>
          </cell>
          <cell r="B129" t="str">
            <v>500012 Fuel Exp-Gas-Reconcilable-Other </v>
          </cell>
          <cell r="C129">
            <v>28300063.46</v>
          </cell>
        </row>
        <row r="130">
          <cell r="A130" t="str">
            <v>500020</v>
          </cell>
          <cell r="B130" t="str">
            <v>500020 Fuel Exp-Oil-Reconcilable </v>
          </cell>
          <cell r="C130">
            <v>-966571.4</v>
          </cell>
        </row>
        <row r="131">
          <cell r="A131" t="str">
            <v>500022</v>
          </cell>
          <cell r="B131" t="str">
            <v>500022 Fuel Exp-Oil-Reconcilable-Other </v>
          </cell>
          <cell r="C131">
            <v>5746.59</v>
          </cell>
        </row>
        <row r="132">
          <cell r="A132" t="str">
            <v>500025</v>
          </cell>
          <cell r="B132" t="str">
            <v>500025 Fuel Exp-Oil-Non Reconcilable </v>
          </cell>
          <cell r="C132">
            <v>263579.19</v>
          </cell>
        </row>
        <row r="133">
          <cell r="A133" t="str">
            <v>500027</v>
          </cell>
          <cell r="B133" t="str">
            <v>500027 Fuel Exp-Oil-Non Reconcilable </v>
          </cell>
          <cell r="C133">
            <v>13748.71</v>
          </cell>
        </row>
        <row r="134">
          <cell r="A134" t="str">
            <v>500030</v>
          </cell>
          <cell r="B134" t="str">
            <v>500030 Fuel Exp-Coal-Reconcilable </v>
          </cell>
          <cell r="C134">
            <v>68014064.92</v>
          </cell>
        </row>
        <row r="135">
          <cell r="A135" t="str">
            <v>500035</v>
          </cell>
          <cell r="B135" t="str">
            <v>500035 Fuel Exp-Coal-Non Reconcilable </v>
          </cell>
          <cell r="C135">
            <v>1350385.69</v>
          </cell>
        </row>
        <row r="136">
          <cell r="A136" t="str">
            <v>500040</v>
          </cell>
          <cell r="B136" t="str">
            <v>500040 Fuel Exp-Lignite-Reconcilable </v>
          </cell>
          <cell r="C136">
            <v>30651177.47</v>
          </cell>
        </row>
        <row r="137">
          <cell r="A137" t="str">
            <v>500045</v>
          </cell>
          <cell r="B137" t="str">
            <v>500045 Fuel Exp-Lignite-Non Reconcilable </v>
          </cell>
          <cell r="C137">
            <v>4906393.9</v>
          </cell>
        </row>
        <row r="138">
          <cell r="A138" t="str">
            <v>500070</v>
          </cell>
          <cell r="B138" t="str">
            <v>500070 Fuel Exp-Railcar Maintenance </v>
          </cell>
          <cell r="C138">
            <v>1444216.4</v>
          </cell>
        </row>
        <row r="139">
          <cell r="A139" t="str">
            <v>500100</v>
          </cell>
          <cell r="B139" t="str">
            <v>500100 Fuel Exp-Short-Term Market Based </v>
          </cell>
          <cell r="C139">
            <v>8456</v>
          </cell>
        </row>
        <row r="140">
          <cell r="A140" t="str">
            <v>500110</v>
          </cell>
          <cell r="B140" t="str">
            <v>500110 Fuel Exp-Long-Term Market Based </v>
          </cell>
          <cell r="C140">
            <v>-8456</v>
          </cell>
        </row>
        <row r="141">
          <cell r="A141" t="str">
            <v>502010</v>
          </cell>
          <cell r="B141" t="str">
            <v>502010 Energy Purchases Exp-Other </v>
          </cell>
          <cell r="C141">
            <v>86685554.86</v>
          </cell>
        </row>
        <row r="142">
          <cell r="A142" t="str">
            <v>503010</v>
          </cell>
          <cell r="B142" t="str">
            <v>503010 Purchase Capacity Exp </v>
          </cell>
          <cell r="C142">
            <v>5435100</v>
          </cell>
        </row>
        <row r="143">
          <cell r="A143" t="str">
            <v>506510</v>
          </cell>
          <cell r="B143" t="str">
            <v>506510 Transmission Line Losses Exp </v>
          </cell>
          <cell r="C143">
            <v>1449418.06</v>
          </cell>
        </row>
        <row r="144">
          <cell r="A144" t="str">
            <v>509010</v>
          </cell>
          <cell r="B144" t="str">
            <v>509010 Broker Fees Exp </v>
          </cell>
          <cell r="C144">
            <v>60312</v>
          </cell>
        </row>
        <row r="145">
          <cell r="A145" t="str">
            <v>515040</v>
          </cell>
          <cell r="B145" t="str">
            <v>515040 Sal&amp;Wages Exp-Bonus/Inc-Exempt </v>
          </cell>
          <cell r="C145">
            <v>1458172.43</v>
          </cell>
        </row>
        <row r="146">
          <cell r="A146" t="str">
            <v>515042</v>
          </cell>
          <cell r="B146" t="str">
            <v>515042 Sal&amp;Wages Exp-Bonus/Inc-Non-Exempt </v>
          </cell>
          <cell r="C146">
            <v>70840.05</v>
          </cell>
        </row>
        <row r="147">
          <cell r="A147" t="str">
            <v>515044</v>
          </cell>
          <cell r="B147" t="str">
            <v>515044 Bonus/Inc-Union </v>
          </cell>
          <cell r="C147">
            <v>292038.18</v>
          </cell>
        </row>
        <row r="148">
          <cell r="A148" t="str">
            <v>515050</v>
          </cell>
          <cell r="B148" t="str">
            <v>515050 Sal&amp;Wages Exp-Non-prod Time-Exempt </v>
          </cell>
          <cell r="C148">
            <v>782771.79</v>
          </cell>
        </row>
        <row r="149">
          <cell r="A149" t="str">
            <v>515052</v>
          </cell>
          <cell r="B149" t="str">
            <v>515052 Sal&amp;Wages-Non-prod Time-Non-Exempt </v>
          </cell>
          <cell r="C149">
            <v>168756.25</v>
          </cell>
        </row>
        <row r="150">
          <cell r="A150" t="str">
            <v>515054</v>
          </cell>
          <cell r="B150" t="str">
            <v>515054 Sal&amp;Wages Exp-Non-prod Time-Union </v>
          </cell>
          <cell r="C150">
            <v>2346454.99</v>
          </cell>
        </row>
        <row r="151">
          <cell r="A151" t="str">
            <v>515060</v>
          </cell>
          <cell r="B151" t="str">
            <v>515060 Sal&amp;Wages Exp-Temporary/Contract </v>
          </cell>
          <cell r="C151">
            <v>1520140.44</v>
          </cell>
        </row>
        <row r="152">
          <cell r="A152" t="str">
            <v>517988</v>
          </cell>
          <cell r="B152" t="str">
            <v>517988 Sal&amp;Wages Exp-Other Comp-Union </v>
          </cell>
          <cell r="C152">
            <v>367968.66</v>
          </cell>
        </row>
        <row r="153">
          <cell r="A153" t="str">
            <v>517990</v>
          </cell>
          <cell r="B153" t="str">
            <v>517990 Sal&amp;Wages Exp-Overtime Union </v>
          </cell>
          <cell r="C153">
            <v>4073913.54</v>
          </cell>
        </row>
        <row r="154">
          <cell r="A154" t="str">
            <v>517991</v>
          </cell>
          <cell r="B154" t="str">
            <v>517991 Sal&amp;Wages Exp-Regular Union </v>
          </cell>
          <cell r="C154">
            <v>12241832.61</v>
          </cell>
        </row>
        <row r="155">
          <cell r="A155" t="str">
            <v>517992</v>
          </cell>
          <cell r="B155" t="str">
            <v>517992 Oth Comp-Non-Exempt </v>
          </cell>
          <cell r="C155">
            <v>5890</v>
          </cell>
        </row>
        <row r="156">
          <cell r="A156" t="str">
            <v>517994</v>
          </cell>
          <cell r="B156" t="str">
            <v>517994 Sal&amp;Wages Exp-Overtime Non-Exempt </v>
          </cell>
          <cell r="C156">
            <v>38056.1</v>
          </cell>
        </row>
        <row r="157">
          <cell r="A157" t="str">
            <v>517995</v>
          </cell>
          <cell r="B157" t="str">
            <v>517995 Sal&amp;Wages Exp-Regular Non-Exempt </v>
          </cell>
          <cell r="C157">
            <v>1131382.51</v>
          </cell>
        </row>
        <row r="158">
          <cell r="A158" t="str">
            <v>517996</v>
          </cell>
          <cell r="B158" t="str">
            <v>517996 Sal&amp;Wages Exp-Other Comp-Exempt </v>
          </cell>
          <cell r="C158">
            <v>32191.53</v>
          </cell>
        </row>
        <row r="159">
          <cell r="A159" t="str">
            <v>517998</v>
          </cell>
          <cell r="B159" t="str">
            <v>517998 Sal&amp;Wages Exp-Overtime Exempt </v>
          </cell>
          <cell r="C159">
            <v>51008.87</v>
          </cell>
        </row>
        <row r="160">
          <cell r="A160" t="str">
            <v>517999</v>
          </cell>
          <cell r="B160" t="str">
            <v>517999 Sal&amp;Wages Exp-Regular Exempt </v>
          </cell>
          <cell r="C160">
            <v>9429475.48</v>
          </cell>
        </row>
        <row r="161">
          <cell r="A161" t="str">
            <v>518010</v>
          </cell>
          <cell r="B161" t="str">
            <v>518010 Sal/Burden Exp-Pension </v>
          </cell>
          <cell r="C161">
            <v>-1240912</v>
          </cell>
        </row>
        <row r="162">
          <cell r="A162" t="str">
            <v>518020</v>
          </cell>
          <cell r="B162" t="str">
            <v>518020 Sal/Burden Exp-Medical </v>
          </cell>
          <cell r="C162">
            <v>2422500</v>
          </cell>
        </row>
        <row r="163">
          <cell r="A163" t="str">
            <v>518030</v>
          </cell>
          <cell r="B163" t="str">
            <v>518030 Sal/Burden Exp-Post Retirement </v>
          </cell>
          <cell r="C163">
            <v>1529499</v>
          </cell>
        </row>
        <row r="164">
          <cell r="A164" t="str">
            <v>518070</v>
          </cell>
          <cell r="B164" t="str">
            <v>518070 Sal/Burden Exp-Savings </v>
          </cell>
          <cell r="C164">
            <v>2318011.21</v>
          </cell>
        </row>
        <row r="165">
          <cell r="A165" t="str">
            <v>518090</v>
          </cell>
          <cell r="B165" t="str">
            <v>518090 Long-Term Disability </v>
          </cell>
          <cell r="C165">
            <v>43749</v>
          </cell>
        </row>
        <row r="166">
          <cell r="A166" t="str">
            <v>518130</v>
          </cell>
          <cell r="B166" t="str">
            <v>518130 Workers Compensation </v>
          </cell>
          <cell r="C166">
            <v>106037.85</v>
          </cell>
        </row>
        <row r="167">
          <cell r="A167" t="str">
            <v>518160</v>
          </cell>
          <cell r="B167" t="str">
            <v>518160 Oth Sal &amp; Benefits </v>
          </cell>
          <cell r="C167">
            <v>-122626.23</v>
          </cell>
        </row>
        <row r="168">
          <cell r="A168" t="str">
            <v>518170</v>
          </cell>
          <cell r="B168" t="str">
            <v>518170 Sal/Burden Exp-Oth Sal&amp;Ben Misc Cr </v>
          </cell>
          <cell r="C168">
            <v>-2104.54</v>
          </cell>
        </row>
        <row r="169">
          <cell r="A169" t="str">
            <v>521996</v>
          </cell>
          <cell r="B169" t="str">
            <v>521996 ICP-Non-Exempt </v>
          </cell>
          <cell r="C169">
            <v>21216</v>
          </cell>
        </row>
        <row r="170">
          <cell r="A170" t="str">
            <v>521997</v>
          </cell>
          <cell r="B170" t="str">
            <v>521997 Sal/Burden Exp-Inc Comp Plan-Exmpt </v>
          </cell>
          <cell r="C170">
            <v>238523.58</v>
          </cell>
        </row>
        <row r="171">
          <cell r="A171" t="str">
            <v>522010</v>
          </cell>
          <cell r="B171" t="str">
            <v>522010 Employ Rel Exp-Employee Travel </v>
          </cell>
          <cell r="C171">
            <v>412446.41</v>
          </cell>
        </row>
        <row r="172">
          <cell r="A172" t="str">
            <v>522011</v>
          </cell>
          <cell r="B172" t="str">
            <v>522011 Employ Rel Exp-Empl Travel-PCard </v>
          </cell>
          <cell r="C172">
            <v>4955.45</v>
          </cell>
        </row>
        <row r="173">
          <cell r="A173" t="str">
            <v>522020</v>
          </cell>
          <cell r="B173" t="str">
            <v>522020 Employ Rel Exp-Training </v>
          </cell>
          <cell r="C173">
            <v>4878</v>
          </cell>
        </row>
        <row r="174">
          <cell r="A174" t="str">
            <v>522030</v>
          </cell>
          <cell r="B174" t="str">
            <v>522030 Employ Rel Exp-Registration </v>
          </cell>
          <cell r="C174">
            <v>71873.64</v>
          </cell>
        </row>
        <row r="175">
          <cell r="A175" t="str">
            <v>522040</v>
          </cell>
          <cell r="B175" t="str">
            <v>522040 Employ Rel Exp-Dues &amp; Licences </v>
          </cell>
          <cell r="C175">
            <v>1584.08</v>
          </cell>
        </row>
        <row r="176">
          <cell r="A176" t="str">
            <v>522060</v>
          </cell>
          <cell r="B176" t="str">
            <v>522060 Employ Rel Exp-Bus Meals/Ent </v>
          </cell>
          <cell r="C176">
            <v>104477.43</v>
          </cell>
        </row>
        <row r="177">
          <cell r="A177" t="str">
            <v>522061</v>
          </cell>
          <cell r="B177" t="str">
            <v>522061 Employ Rel Exp-Bus Meals/Ent-PCard </v>
          </cell>
          <cell r="C177">
            <v>48151.45</v>
          </cell>
        </row>
        <row r="178">
          <cell r="A178" t="str">
            <v>522070</v>
          </cell>
          <cell r="B178" t="str">
            <v>522070 Employ Rel Exp-Education </v>
          </cell>
          <cell r="C178">
            <v>30464.1</v>
          </cell>
        </row>
        <row r="179">
          <cell r="A179" t="str">
            <v>522090</v>
          </cell>
          <cell r="B179" t="str">
            <v>522090 Employ Rel Exp-Awards/Gifts </v>
          </cell>
          <cell r="C179">
            <v>1100</v>
          </cell>
        </row>
        <row r="180">
          <cell r="A180" t="str">
            <v>522100</v>
          </cell>
          <cell r="B180" t="str">
            <v>522100 Employ Rel Exp-Empl Reloc/Moving </v>
          </cell>
          <cell r="C180">
            <v>10313.14</v>
          </cell>
        </row>
        <row r="181">
          <cell r="A181" t="str">
            <v>522120</v>
          </cell>
          <cell r="B181" t="str">
            <v>522120 Employ Rel Exp-Books &amp; Subscript </v>
          </cell>
          <cell r="C181">
            <v>1875.47</v>
          </cell>
        </row>
        <row r="182">
          <cell r="A182" t="str">
            <v>522130</v>
          </cell>
          <cell r="B182" t="str">
            <v>522130 Employ Rel Exp-Miscellaneous </v>
          </cell>
          <cell r="C182">
            <v>176829.73</v>
          </cell>
        </row>
        <row r="183">
          <cell r="A183" t="str">
            <v>530010</v>
          </cell>
          <cell r="B183" t="str">
            <v>530010 M&amp;S Exp - Non-Inventory </v>
          </cell>
          <cell r="C183">
            <v>16039868.46</v>
          </cell>
        </row>
        <row r="184">
          <cell r="A184" t="str">
            <v>530020</v>
          </cell>
          <cell r="B184" t="str">
            <v>530020 M&amp;S Exp-Store-Tool-Shop-Garage-Lab </v>
          </cell>
          <cell r="C184">
            <v>15.2</v>
          </cell>
        </row>
        <row r="185">
          <cell r="A185" t="str">
            <v>530030</v>
          </cell>
          <cell r="B185" t="str">
            <v>530030 M&amp;S Exp-Ofc Furniture &amp; Misc Equip </v>
          </cell>
          <cell r="C185">
            <v>11126.69</v>
          </cell>
        </row>
        <row r="186">
          <cell r="A186" t="str">
            <v>530996</v>
          </cell>
          <cell r="B186" t="str">
            <v>530996 M&amp;S-Cost Differences </v>
          </cell>
          <cell r="C186">
            <v>29194.51</v>
          </cell>
        </row>
        <row r="187">
          <cell r="A187" t="str">
            <v>530997</v>
          </cell>
          <cell r="B187" t="str">
            <v>530997 M&amp;S-Adj fr Stk Trans </v>
          </cell>
          <cell r="C187">
            <v>0.01</v>
          </cell>
        </row>
        <row r="188">
          <cell r="A188" t="str">
            <v>530998</v>
          </cell>
          <cell r="B188" t="str">
            <v>530998 M&amp;S-Scrapping/Dest </v>
          </cell>
          <cell r="C188">
            <v>-353324.83</v>
          </cell>
        </row>
        <row r="189">
          <cell r="A189" t="str">
            <v>530999</v>
          </cell>
          <cell r="B189" t="str">
            <v>530999 M&amp;S Expenses - Inventory Issued </v>
          </cell>
          <cell r="C189">
            <v>3508881.11</v>
          </cell>
        </row>
        <row r="190">
          <cell r="A190" t="str">
            <v>532020</v>
          </cell>
          <cell r="B190" t="str">
            <v>532020 M&amp;S Exp-Equipment </v>
          </cell>
          <cell r="C190">
            <v>273885.09</v>
          </cell>
        </row>
        <row r="191">
          <cell r="A191" t="str">
            <v>533010</v>
          </cell>
          <cell r="B191" t="str">
            <v>533010 M&amp;S Exp-Computer Hardware </v>
          </cell>
          <cell r="C191">
            <v>108166.1</v>
          </cell>
        </row>
        <row r="192">
          <cell r="A192" t="str">
            <v>533020</v>
          </cell>
          <cell r="B192" t="str">
            <v>533020 M&amp;S Exp-Computr Softwr &amp; Upgrades </v>
          </cell>
          <cell r="C192">
            <v>1229532.19</v>
          </cell>
        </row>
        <row r="193">
          <cell r="A193" t="str">
            <v>535010</v>
          </cell>
          <cell r="B193" t="str">
            <v>535010 M&amp;S Exp-Office Supplies </v>
          </cell>
          <cell r="C193">
            <v>44363.59</v>
          </cell>
        </row>
        <row r="194">
          <cell r="A194" t="str">
            <v>535015</v>
          </cell>
          <cell r="B194" t="str">
            <v>535015 M&amp;S Expenses - P-Card </v>
          </cell>
          <cell r="C194">
            <v>177673.24</v>
          </cell>
        </row>
        <row r="195">
          <cell r="A195" t="str">
            <v>540010</v>
          </cell>
          <cell r="B195" t="str">
            <v>540010 Contr&amp;Svcs Exp-Maint Svcs-Oth </v>
          </cell>
          <cell r="C195">
            <v>10296267.08</v>
          </cell>
        </row>
        <row r="196">
          <cell r="A196" t="str">
            <v>540020</v>
          </cell>
          <cell r="B196" t="str">
            <v>540020 Contr&amp;Svcs Exp-Eng / Tech Svcs </v>
          </cell>
          <cell r="C196">
            <v>2066.67</v>
          </cell>
        </row>
        <row r="197">
          <cell r="A197" t="str">
            <v>540040</v>
          </cell>
          <cell r="B197" t="str">
            <v>540040 Contr&amp;Svcs Exp-Meter &amp; Svcing </v>
          </cell>
          <cell r="C197">
            <v>1461.8</v>
          </cell>
        </row>
        <row r="198">
          <cell r="A198" t="str">
            <v>540050</v>
          </cell>
          <cell r="B198" t="str">
            <v>540050 Contr&amp;Svcs Exp-Construct Svcs </v>
          </cell>
          <cell r="C198">
            <v>1351.58</v>
          </cell>
        </row>
        <row r="199">
          <cell r="A199" t="str">
            <v>543010</v>
          </cell>
          <cell r="B199" t="str">
            <v>543010 Contr&amp;Svcs Exp-Prof Svcs-Ded </v>
          </cell>
          <cell r="C199">
            <v>4831486.37</v>
          </cell>
        </row>
        <row r="200">
          <cell r="A200" t="str">
            <v>543030</v>
          </cell>
          <cell r="B200" t="str">
            <v>543030 Auditing Services </v>
          </cell>
          <cell r="C200">
            <v>7444.66</v>
          </cell>
        </row>
        <row r="201">
          <cell r="A201" t="str">
            <v>543040</v>
          </cell>
          <cell r="B201" t="str">
            <v>543040 Contr&amp;Svcs Exp - Admin Svcs </v>
          </cell>
          <cell r="C201">
            <v>10708784.03</v>
          </cell>
        </row>
        <row r="202">
          <cell r="A202" t="str">
            <v>543050</v>
          </cell>
          <cell r="B202" t="str">
            <v>543050 Contr&amp;Svcs Exp-Technical Svcs </v>
          </cell>
          <cell r="C202">
            <v>2220009.81</v>
          </cell>
        </row>
        <row r="203">
          <cell r="A203" t="str">
            <v>543150</v>
          </cell>
          <cell r="B203" t="str">
            <v>543150 Contr&amp;Svcs Exp-Legal Services </v>
          </cell>
          <cell r="C203">
            <v>239774.12</v>
          </cell>
        </row>
        <row r="204">
          <cell r="A204" t="str">
            <v>545010</v>
          </cell>
          <cell r="B204" t="str">
            <v>545010 Contr&amp;Svcs Exp-Property Services </v>
          </cell>
          <cell r="C204">
            <v>1722.08</v>
          </cell>
        </row>
        <row r="205">
          <cell r="A205" t="str">
            <v>545040</v>
          </cell>
          <cell r="B205" t="str">
            <v>545040 Contr&amp;Svcs Exp-Additns/Alt/Removal </v>
          </cell>
          <cell r="C205">
            <v>31869.79</v>
          </cell>
        </row>
        <row r="206">
          <cell r="A206" t="str">
            <v>545080</v>
          </cell>
          <cell r="B206" t="str">
            <v>545080 Contr&amp;Svcs Exp-Pest Control </v>
          </cell>
          <cell r="C206">
            <v>175.38</v>
          </cell>
        </row>
        <row r="207">
          <cell r="A207" t="str">
            <v>545090</v>
          </cell>
          <cell r="B207" t="str">
            <v>545090 Cont/Sv Sec Elect </v>
          </cell>
          <cell r="C207">
            <v>4769.28</v>
          </cell>
        </row>
        <row r="208">
          <cell r="A208" t="str">
            <v>545100</v>
          </cell>
          <cell r="B208" t="str">
            <v>545100 Contr&amp;Svcs Exp-Security Owned </v>
          </cell>
          <cell r="C208">
            <v>8479.48</v>
          </cell>
        </row>
        <row r="209">
          <cell r="A209" t="str">
            <v>545510</v>
          </cell>
          <cell r="B209" t="str">
            <v>545510 Contr&amp;Svcs Exp-IT Services </v>
          </cell>
          <cell r="C209">
            <v>40963</v>
          </cell>
        </row>
        <row r="210">
          <cell r="A210" t="str">
            <v>546010</v>
          </cell>
          <cell r="B210" t="str">
            <v>546010 Contr&amp;Svcs Exp-Other Services </v>
          </cell>
          <cell r="C210">
            <v>745080.78</v>
          </cell>
        </row>
        <row r="211">
          <cell r="A211" t="str">
            <v>550020</v>
          </cell>
          <cell r="B211" t="str">
            <v>550020 Adm &amp; Gen Exp - Miscellaneous </v>
          </cell>
          <cell r="C211">
            <v>-9426056.21</v>
          </cell>
        </row>
        <row r="212">
          <cell r="A212" t="str">
            <v>550040</v>
          </cell>
          <cell r="B212" t="str">
            <v>550040 A &amp; G Exp-Postage/Courier Svcs </v>
          </cell>
          <cell r="C212">
            <v>2658.66</v>
          </cell>
        </row>
        <row r="213">
          <cell r="A213" t="str">
            <v>550080</v>
          </cell>
          <cell r="B213" t="str">
            <v>550080 A &amp; G Exp-Club Membership &amp; Exp </v>
          </cell>
          <cell r="C213">
            <v>6660.23</v>
          </cell>
        </row>
        <row r="214">
          <cell r="A214" t="str">
            <v>550090</v>
          </cell>
          <cell r="B214" t="str">
            <v>550090 A &amp; G Exp-Empl Reimburse-Veh Exp </v>
          </cell>
          <cell r="C214">
            <v>160</v>
          </cell>
        </row>
        <row r="215">
          <cell r="A215" t="str">
            <v>550100</v>
          </cell>
          <cell r="B215" t="str">
            <v>550100 A &amp; G Exp-Freight </v>
          </cell>
          <cell r="C215">
            <v>6794.5</v>
          </cell>
        </row>
        <row r="216">
          <cell r="A216" t="str">
            <v>550120</v>
          </cell>
          <cell r="B216" t="str">
            <v>550120 A &amp; G Exp-Capitalized Costs </v>
          </cell>
          <cell r="C216">
            <v>-217720</v>
          </cell>
        </row>
        <row r="217">
          <cell r="A217" t="str">
            <v>559950</v>
          </cell>
          <cell r="B217" t="str">
            <v>559950 A &amp; G Exp-Capitalized Labor </v>
          </cell>
          <cell r="C217">
            <v>-2105823.42</v>
          </cell>
        </row>
        <row r="218">
          <cell r="A218" t="str">
            <v>559951</v>
          </cell>
          <cell r="B218" t="str">
            <v>559951 A &amp; G Exp-Capitalized Materials </v>
          </cell>
          <cell r="C218">
            <v>-9472411.57</v>
          </cell>
        </row>
        <row r="219">
          <cell r="A219" t="str">
            <v>559952</v>
          </cell>
          <cell r="B219" t="str">
            <v>559952 A &amp; G Exp-Capitalized AFUDC-Debt </v>
          </cell>
          <cell r="C219">
            <v>-102580.64</v>
          </cell>
        </row>
        <row r="220">
          <cell r="A220" t="str">
            <v>559953</v>
          </cell>
          <cell r="B220" t="str">
            <v>559953 A &amp; G Exp-Capitalized AFUDC-Equity </v>
          </cell>
          <cell r="C220">
            <v>-122603.63</v>
          </cell>
        </row>
        <row r="221">
          <cell r="A221" t="str">
            <v>559954</v>
          </cell>
          <cell r="B221" t="str">
            <v>559954 A &amp; G Exp-Capitalized Other Exp </v>
          </cell>
          <cell r="C221">
            <v>-12605991.69</v>
          </cell>
        </row>
        <row r="222">
          <cell r="A222" t="str">
            <v>559961</v>
          </cell>
          <cell r="B222" t="str">
            <v>559961 A &amp; G Exp-Deferred Materials </v>
          </cell>
          <cell r="C222">
            <v>398062.4</v>
          </cell>
        </row>
        <row r="223">
          <cell r="A223" t="str">
            <v>559964</v>
          </cell>
          <cell r="B223" t="str">
            <v>559964 A &amp; G Exp-Deferred Other Exp </v>
          </cell>
          <cell r="C223">
            <v>-24447.58</v>
          </cell>
        </row>
        <row r="224">
          <cell r="A224" t="str">
            <v>560020</v>
          </cell>
          <cell r="B224" t="str">
            <v>560020 Claims/Settlements </v>
          </cell>
          <cell r="C224">
            <v>162910.61</v>
          </cell>
        </row>
        <row r="225">
          <cell r="A225" t="str">
            <v>560030</v>
          </cell>
          <cell r="B225" t="str">
            <v>560030 Insurance Exp-Blanket Crime </v>
          </cell>
          <cell r="C225">
            <v>438.54</v>
          </cell>
        </row>
        <row r="226">
          <cell r="A226" t="str">
            <v>560050</v>
          </cell>
          <cell r="B226" t="str">
            <v>560050 Insurance Exp-Boiler </v>
          </cell>
          <cell r="C226">
            <v>142938.92</v>
          </cell>
        </row>
        <row r="227">
          <cell r="A227" t="str">
            <v>560060</v>
          </cell>
          <cell r="B227" t="str">
            <v>560060 Insurance Exp-Business Travel </v>
          </cell>
          <cell r="C227">
            <v>1794.54</v>
          </cell>
        </row>
        <row r="228">
          <cell r="A228" t="str">
            <v>560070</v>
          </cell>
          <cell r="B228" t="str">
            <v>560070 Insurance Exp-Excess Liability </v>
          </cell>
          <cell r="C228">
            <v>20240.4</v>
          </cell>
        </row>
        <row r="229">
          <cell r="A229" t="str">
            <v>560090</v>
          </cell>
          <cell r="B229" t="str">
            <v>560090 Insurance Exp-General Liability </v>
          </cell>
          <cell r="C229">
            <v>3444.32</v>
          </cell>
        </row>
        <row r="230">
          <cell r="A230" t="str">
            <v>560110</v>
          </cell>
          <cell r="B230" t="str">
            <v>560110 Insurance Exp-Property </v>
          </cell>
          <cell r="C230">
            <v>280491.51</v>
          </cell>
        </row>
        <row r="231">
          <cell r="A231" t="str">
            <v>560115</v>
          </cell>
          <cell r="B231" t="str">
            <v>560115 Insurance Exp-Other </v>
          </cell>
          <cell r="C231">
            <v>120</v>
          </cell>
        </row>
        <row r="232">
          <cell r="A232" t="str">
            <v>560120</v>
          </cell>
          <cell r="B232" t="str">
            <v>560120 Insurance Exp-Umbrella Liability </v>
          </cell>
          <cell r="C232">
            <v>-419.43</v>
          </cell>
        </row>
        <row r="233">
          <cell r="A233" t="str">
            <v>562140</v>
          </cell>
          <cell r="B233" t="str">
            <v>562140 Cust&amp;Mktg Exp-Advertising-Gen </v>
          </cell>
          <cell r="C233">
            <v>11934.06</v>
          </cell>
        </row>
        <row r="234">
          <cell r="A234" t="str">
            <v>565010</v>
          </cell>
          <cell r="B234" t="str">
            <v>565010 Repairs and Maintenance Expenses </v>
          </cell>
          <cell r="C234">
            <v>91315.62</v>
          </cell>
        </row>
        <row r="235">
          <cell r="A235" t="str">
            <v>565020</v>
          </cell>
          <cell r="B235" t="str">
            <v>565020 Repairs &amp; Maintenance-Corrective </v>
          </cell>
          <cell r="C235">
            <v>14859.28</v>
          </cell>
        </row>
        <row r="236">
          <cell r="A236" t="str">
            <v>565030</v>
          </cell>
          <cell r="B236" t="str">
            <v>565030 Repairs &amp; Maintenance-Preventative </v>
          </cell>
          <cell r="C236">
            <v>2849.68</v>
          </cell>
        </row>
        <row r="237">
          <cell r="A237" t="str">
            <v>571020</v>
          </cell>
          <cell r="B237" t="str">
            <v>571020 Utilities Exp-Telephone </v>
          </cell>
          <cell r="C237">
            <v>1071.03</v>
          </cell>
        </row>
        <row r="238">
          <cell r="A238" t="str">
            <v>571040</v>
          </cell>
          <cell r="B238" t="str">
            <v>571040 Utilities Expenses - Water </v>
          </cell>
          <cell r="C238">
            <v>1012.49</v>
          </cell>
        </row>
        <row r="239">
          <cell r="A239" t="str">
            <v>571050</v>
          </cell>
          <cell r="B239" t="str">
            <v>571050 Utilities Exp-Other </v>
          </cell>
          <cell r="C239">
            <v>299454.15</v>
          </cell>
        </row>
        <row r="240">
          <cell r="A240" t="str">
            <v>621007</v>
          </cell>
          <cell r="B240" t="str">
            <v>621007 Administrative </v>
          </cell>
          <cell r="C240">
            <v>1152.1</v>
          </cell>
        </row>
        <row r="241">
          <cell r="A241" t="str">
            <v>621011</v>
          </cell>
          <cell r="B241" t="str">
            <v>621011 Information Technology </v>
          </cell>
          <cell r="C241">
            <v>208653.7</v>
          </cell>
        </row>
        <row r="242">
          <cell r="A242" t="str">
            <v>621012</v>
          </cell>
          <cell r="B242" t="str">
            <v>621012 Purchasing &amp; Logistics </v>
          </cell>
          <cell r="C242">
            <v>326383.72</v>
          </cell>
        </row>
        <row r="243">
          <cell r="A243" t="str">
            <v>621014</v>
          </cell>
          <cell r="B243" t="str">
            <v>621014 Facilities Management </v>
          </cell>
          <cell r="C243">
            <v>317509.67</v>
          </cell>
        </row>
        <row r="244">
          <cell r="A244" t="str">
            <v>621015</v>
          </cell>
          <cell r="B244" t="str">
            <v>621015 Security Services </v>
          </cell>
          <cell r="C244">
            <v>163795.17</v>
          </cell>
        </row>
        <row r="245">
          <cell r="A245" t="str">
            <v>621016</v>
          </cell>
          <cell r="B245" t="str">
            <v>621016 Fleet Maintenance </v>
          </cell>
          <cell r="C245">
            <v>329653.98</v>
          </cell>
        </row>
        <row r="246">
          <cell r="A246" t="str">
            <v>621017</v>
          </cell>
          <cell r="B246" t="str">
            <v>621017 Fleet Adj, Damg, Mod </v>
          </cell>
          <cell r="C246">
            <v>15274.89</v>
          </cell>
        </row>
        <row r="247">
          <cell r="A247" t="str">
            <v>621023</v>
          </cell>
          <cell r="B247" t="str">
            <v>621023 Shops </v>
          </cell>
          <cell r="C247">
            <v>32399.72</v>
          </cell>
        </row>
        <row r="248">
          <cell r="A248" t="str">
            <v>641002</v>
          </cell>
          <cell r="B248" t="str">
            <v>641002 Stores Overhead </v>
          </cell>
          <cell r="C248">
            <v>739.63</v>
          </cell>
        </row>
        <row r="249">
          <cell r="A249" t="str">
            <v>641003</v>
          </cell>
          <cell r="B249" t="str">
            <v>641003 Transportation Overhead </v>
          </cell>
          <cell r="C249">
            <v>11717.46</v>
          </cell>
        </row>
        <row r="250">
          <cell r="A250" t="str">
            <v>642006</v>
          </cell>
          <cell r="B250" t="str">
            <v>642006 Projects </v>
          </cell>
          <cell r="C250">
            <v>1070676.32</v>
          </cell>
        </row>
        <row r="251">
          <cell r="A251" t="str">
            <v>642025</v>
          </cell>
          <cell r="B251" t="str">
            <v>642025 Finance &amp; Reg </v>
          </cell>
          <cell r="C251">
            <v>543466.93</v>
          </cell>
        </row>
        <row r="252">
          <cell r="A252" t="str">
            <v>642026</v>
          </cell>
          <cell r="B252" t="str">
            <v>642026 Human Resources </v>
          </cell>
          <cell r="C252">
            <v>559203.06</v>
          </cell>
        </row>
        <row r="253">
          <cell r="A253" t="str">
            <v>642027</v>
          </cell>
          <cell r="B253" t="str">
            <v>642027 Legal </v>
          </cell>
          <cell r="C253">
            <v>5622.17</v>
          </cell>
        </row>
        <row r="254">
          <cell r="A254" t="str">
            <v>642051</v>
          </cell>
          <cell r="B254" t="str">
            <v>642051 Investment Recovery </v>
          </cell>
          <cell r="C254">
            <v>23873.28</v>
          </cell>
        </row>
        <row r="255">
          <cell r="A255" t="str">
            <v>642052</v>
          </cell>
          <cell r="B255" t="str">
            <v>642052 Financial Transactions Fixed </v>
          </cell>
          <cell r="C255">
            <v>100510.98</v>
          </cell>
        </row>
        <row r="256">
          <cell r="A256" t="str">
            <v>642053</v>
          </cell>
          <cell r="B256" t="str">
            <v>642053 Shared Services Admin &amp; X-Charges </v>
          </cell>
          <cell r="C256">
            <v>374479.29</v>
          </cell>
        </row>
        <row r="257">
          <cell r="A257" t="str">
            <v>642059</v>
          </cell>
          <cell r="B257" t="str">
            <v>642059 Facility Operations &amp; Maint. </v>
          </cell>
          <cell r="C257">
            <v>35329.5</v>
          </cell>
        </row>
        <row r="258">
          <cell r="A258" t="str">
            <v>642060</v>
          </cell>
          <cell r="B258" t="str">
            <v>642060 Security Services </v>
          </cell>
          <cell r="C258">
            <v>29750.67</v>
          </cell>
        </row>
        <row r="259">
          <cell r="A259" t="str">
            <v>642061</v>
          </cell>
          <cell r="B259" t="str">
            <v>642061 Purchasing/Contract Services </v>
          </cell>
          <cell r="C259">
            <v>622491.18</v>
          </cell>
        </row>
        <row r="260">
          <cell r="A260" t="str">
            <v>642062</v>
          </cell>
          <cell r="B260" t="str">
            <v>642062 Material Logistics </v>
          </cell>
          <cell r="C260">
            <v>763314.21</v>
          </cell>
        </row>
        <row r="261">
          <cell r="A261" t="str">
            <v>642071</v>
          </cell>
          <cell r="B261" t="str">
            <v>642071 Fleet Allocation </v>
          </cell>
          <cell r="C261">
            <v>139652.66</v>
          </cell>
        </row>
        <row r="262">
          <cell r="A262" t="str">
            <v>642086</v>
          </cell>
          <cell r="B262" t="str">
            <v>642086 Claims Administration </v>
          </cell>
          <cell r="C262">
            <v>2862.06</v>
          </cell>
        </row>
        <row r="263">
          <cell r="A263" t="str">
            <v>642088</v>
          </cell>
          <cell r="B263" t="str">
            <v>642088 Convenience Copiers </v>
          </cell>
          <cell r="C263">
            <v>45007.5</v>
          </cell>
        </row>
        <row r="264">
          <cell r="A264" t="str">
            <v>642097</v>
          </cell>
          <cell r="B264" t="str">
            <v>642097 Mail Services </v>
          </cell>
          <cell r="C264">
            <v>60998.49</v>
          </cell>
        </row>
        <row r="265">
          <cell r="A265" t="str">
            <v>642098</v>
          </cell>
          <cell r="B265" t="str">
            <v>642098 Records Management </v>
          </cell>
          <cell r="C265">
            <v>4686.75</v>
          </cell>
        </row>
        <row r="266">
          <cell r="A266" t="str">
            <v>642099</v>
          </cell>
          <cell r="B266" t="str">
            <v>642099 IT Admin &amp; X-Charges </v>
          </cell>
          <cell r="C266">
            <v>89410.29</v>
          </cell>
        </row>
        <row r="267">
          <cell r="A267" t="str">
            <v>642201</v>
          </cell>
          <cell r="B267" t="str">
            <v>642201 Allocation from REI Corporate OH </v>
          </cell>
          <cell r="C267">
            <v>3775233.64</v>
          </cell>
        </row>
        <row r="268">
          <cell r="A268" t="str">
            <v>643001</v>
          </cell>
          <cell r="B268" t="str">
            <v>643001 Labor-ST-IntActAlloc </v>
          </cell>
          <cell r="C268">
            <v>77612.25</v>
          </cell>
        </row>
        <row r="269">
          <cell r="A269" t="str">
            <v>643002</v>
          </cell>
          <cell r="B269" t="str">
            <v>643002 Labor 1 1/2-IntActAl </v>
          </cell>
          <cell r="C269">
            <v>14944.81</v>
          </cell>
        </row>
        <row r="270">
          <cell r="A270" t="str">
            <v>643003</v>
          </cell>
          <cell r="B270" t="str">
            <v>643003 Labor-DBL-IntActAll </v>
          </cell>
          <cell r="C270">
            <v>-193</v>
          </cell>
        </row>
        <row r="271">
          <cell r="A271" t="str">
            <v>643004</v>
          </cell>
          <cell r="B271" t="str">
            <v>643004 Billable Hours </v>
          </cell>
          <cell r="C271">
            <v>-129624.66</v>
          </cell>
        </row>
        <row r="272">
          <cell r="A272" t="str">
            <v>643005</v>
          </cell>
          <cell r="B272" t="str">
            <v>643005 Billable Hours Unregulated </v>
          </cell>
          <cell r="C272">
            <v>-235883.16</v>
          </cell>
        </row>
        <row r="273">
          <cell r="A273" t="str">
            <v>643006</v>
          </cell>
          <cell r="B273" t="str">
            <v>643006 Distribution Labor Unregulated </v>
          </cell>
          <cell r="C273">
            <v>-2992.24</v>
          </cell>
        </row>
        <row r="274">
          <cell r="A274" t="str">
            <v>643009</v>
          </cell>
          <cell r="B274" t="str">
            <v>643009 Internal Audit Department Labor </v>
          </cell>
          <cell r="C274">
            <v>9363.87</v>
          </cell>
        </row>
        <row r="275">
          <cell r="A275" t="str">
            <v>643012</v>
          </cell>
          <cell r="B275" t="str">
            <v>643012 Labor-DT-IntActAlloc </v>
          </cell>
          <cell r="C275">
            <v>130.78</v>
          </cell>
        </row>
        <row r="276">
          <cell r="A276" t="str">
            <v>643501</v>
          </cell>
          <cell r="B276" t="str">
            <v>643501 Fleet Fuel </v>
          </cell>
          <cell r="C276">
            <v>695.18</v>
          </cell>
        </row>
        <row r="277">
          <cell r="A277" t="str">
            <v>643502</v>
          </cell>
          <cell r="B277" t="str">
            <v>643502 Fleet Pool Vehicles </v>
          </cell>
          <cell r="C277">
            <v>13018.46</v>
          </cell>
        </row>
        <row r="278">
          <cell r="A278" t="str">
            <v>643503</v>
          </cell>
          <cell r="B278" t="str">
            <v>643503 Training </v>
          </cell>
          <cell r="C278">
            <v>21542.5</v>
          </cell>
        </row>
        <row r="279">
          <cell r="A279" t="str">
            <v>643505</v>
          </cell>
          <cell r="B279" t="str">
            <v>643505 Facility ED&amp;C Services </v>
          </cell>
          <cell r="C279">
            <v>313.4</v>
          </cell>
        </row>
        <row r="280">
          <cell r="A280" t="str">
            <v>643507</v>
          </cell>
          <cell r="B280" t="str">
            <v>643507 IT Solutions Delivery </v>
          </cell>
          <cell r="C280">
            <v>289470</v>
          </cell>
        </row>
        <row r="281">
          <cell r="A281" t="str">
            <v>643508</v>
          </cell>
          <cell r="B281" t="str">
            <v>643508 IT Desktop Support </v>
          </cell>
          <cell r="C281">
            <v>864726.78</v>
          </cell>
        </row>
        <row r="282">
          <cell r="A282" t="str">
            <v>643510</v>
          </cell>
          <cell r="B282" t="str">
            <v>643510 IT Telecom Services </v>
          </cell>
          <cell r="C282">
            <v>425889.45</v>
          </cell>
        </row>
        <row r="283">
          <cell r="A283" t="str">
            <v>643512</v>
          </cell>
          <cell r="B283" t="str">
            <v>643512 Shop Services </v>
          </cell>
          <cell r="C283">
            <v>112</v>
          </cell>
        </row>
        <row r="284">
          <cell r="A284" t="str">
            <v>643519</v>
          </cell>
          <cell r="B284" t="str">
            <v>643519 Graphics </v>
          </cell>
          <cell r="C284">
            <v>4463.8</v>
          </cell>
        </row>
        <row r="285">
          <cell r="A285" t="str">
            <v>643520</v>
          </cell>
          <cell r="B285" t="str">
            <v>643520 Fine Printing </v>
          </cell>
          <cell r="C285">
            <v>10175</v>
          </cell>
        </row>
        <row r="286">
          <cell r="A286" t="str">
            <v>643521</v>
          </cell>
          <cell r="B286" t="str">
            <v>643521 Office Supplies </v>
          </cell>
          <cell r="C286">
            <v>23496.8</v>
          </cell>
        </row>
        <row r="287">
          <cell r="A287" t="str">
            <v>643524</v>
          </cell>
          <cell r="B287" t="str">
            <v>643524 Document Services </v>
          </cell>
          <cell r="C287">
            <v>71180</v>
          </cell>
        </row>
        <row r="288">
          <cell r="A288" t="str">
            <v>643526</v>
          </cell>
          <cell r="B288" t="str">
            <v>643526 Forms Design and Management </v>
          </cell>
          <cell r="C288">
            <v>9420.96</v>
          </cell>
        </row>
        <row r="289">
          <cell r="A289" t="str">
            <v>702010</v>
          </cell>
          <cell r="B289" t="str">
            <v>702010 Depreciation Exp </v>
          </cell>
          <cell r="C289">
            <v>33902581.45</v>
          </cell>
        </row>
        <row r="290">
          <cell r="A290" t="str">
            <v>702050</v>
          </cell>
          <cell r="B290" t="str">
            <v>702050 Depreciation Exp-Transportation </v>
          </cell>
          <cell r="C290">
            <v>319423.81</v>
          </cell>
        </row>
        <row r="291">
          <cell r="A291" t="str">
            <v>704010</v>
          </cell>
          <cell r="B291" t="str">
            <v>704010 Amortization Exp - Intangibles </v>
          </cell>
          <cell r="C291">
            <v>285629.93</v>
          </cell>
        </row>
        <row r="292">
          <cell r="A292" t="str">
            <v>704020</v>
          </cell>
          <cell r="B292" t="str">
            <v>704020 Amort-Limit Term Plt </v>
          </cell>
          <cell r="C292">
            <v>34982.29</v>
          </cell>
        </row>
        <row r="293">
          <cell r="A293" t="str">
            <v>711998</v>
          </cell>
          <cell r="B293" t="str">
            <v>711998 Interest Exp-AFUDC Equity </v>
          </cell>
          <cell r="C293">
            <v>122706.73</v>
          </cell>
        </row>
        <row r="294">
          <cell r="A294" t="str">
            <v>711999</v>
          </cell>
          <cell r="B294" t="str">
            <v>711999 Interest Exp-AFUDC Debt </v>
          </cell>
          <cell r="C294">
            <v>102666.35</v>
          </cell>
        </row>
        <row r="295">
          <cell r="A295" t="str">
            <v>722020</v>
          </cell>
          <cell r="B295" t="str">
            <v>722020 Other Taxes Exp-Govt Chgs &amp; Levies </v>
          </cell>
          <cell r="C295">
            <v>200</v>
          </cell>
        </row>
        <row r="296">
          <cell r="A296" t="str">
            <v>722140</v>
          </cell>
          <cell r="B296" t="str">
            <v>722140 Misc Taxes Exp </v>
          </cell>
          <cell r="C296">
            <v>17719.33</v>
          </cell>
        </row>
        <row r="297">
          <cell r="A297" t="str">
            <v>722150</v>
          </cell>
          <cell r="B297" t="str">
            <v>722150 Other Taxes Expenses - Property </v>
          </cell>
          <cell r="C297">
            <v>11605740</v>
          </cell>
        </row>
        <row r="298">
          <cell r="A298" t="str">
            <v>722160</v>
          </cell>
          <cell r="B298" t="str">
            <v>722160 Other Taxes Exp-FICA </v>
          </cell>
          <cell r="C298">
            <v>2860808.8</v>
          </cell>
        </row>
        <row r="299">
          <cell r="A299" t="str">
            <v>722170</v>
          </cell>
          <cell r="B299" t="str">
            <v>722170 Other Taxes Exp-Unemployment </v>
          </cell>
          <cell r="C299">
            <v>462792.13</v>
          </cell>
        </row>
      </sheetData>
      <sheetData sheetId="4">
        <row r="22">
          <cell r="A22" t="str">
            <v>443010</v>
          </cell>
          <cell r="B22" t="str">
            <v>443010 Other Operating Revenues </v>
          </cell>
          <cell r="C22">
            <v>25</v>
          </cell>
        </row>
        <row r="23">
          <cell r="A23" t="str">
            <v>443029</v>
          </cell>
          <cell r="B23" t="str">
            <v>443029 Oth Oper Rev-Wireless </v>
          </cell>
          <cell r="C23">
            <v>186979.49</v>
          </cell>
        </row>
        <row r="24">
          <cell r="A24" t="str">
            <v>443033</v>
          </cell>
          <cell r="B24" t="str">
            <v>443033 Oth Oper Rev-Fiber Optics </v>
          </cell>
          <cell r="C24">
            <v>410676.44</v>
          </cell>
        </row>
        <row r="25">
          <cell r="A25" t="str">
            <v>515040</v>
          </cell>
          <cell r="B25" t="str">
            <v>515040 Sal&amp;Wages Exp-Bonus/Inc-Exempt </v>
          </cell>
          <cell r="C25">
            <v>913668.18</v>
          </cell>
        </row>
        <row r="26">
          <cell r="A26" t="str">
            <v>515042</v>
          </cell>
          <cell r="B26" t="str">
            <v>515042 Sal&amp;Wages Exp-Bonus/Inc-Non-Exempt </v>
          </cell>
          <cell r="C26">
            <v>174141.76</v>
          </cell>
        </row>
        <row r="27">
          <cell r="A27" t="str">
            <v>515044</v>
          </cell>
          <cell r="B27" t="str">
            <v>515044 Bonus/Inc-Union </v>
          </cell>
          <cell r="C27">
            <v>35107.39</v>
          </cell>
        </row>
        <row r="28">
          <cell r="A28" t="str">
            <v>515050</v>
          </cell>
          <cell r="B28" t="str">
            <v>515050 Sal&amp;Wages Exp-Non-prod Time-Exempt </v>
          </cell>
          <cell r="C28">
            <v>375332.2</v>
          </cell>
        </row>
        <row r="29">
          <cell r="A29" t="str">
            <v>515052</v>
          </cell>
          <cell r="B29" t="str">
            <v>515052 Sal&amp;Wages-Non-prod Time-Non-Exempt </v>
          </cell>
          <cell r="C29">
            <v>285547.5</v>
          </cell>
        </row>
        <row r="30">
          <cell r="A30" t="str">
            <v>515054</v>
          </cell>
          <cell r="B30" t="str">
            <v>515054 Sal&amp;Wages Exp-Non-prod Time-Union </v>
          </cell>
          <cell r="C30">
            <v>272982.01</v>
          </cell>
        </row>
        <row r="31">
          <cell r="A31" t="str">
            <v>515060</v>
          </cell>
          <cell r="B31" t="str">
            <v>515060 Sal&amp;Wages Exp-Temporary/Contract </v>
          </cell>
          <cell r="C31">
            <v>1698013.42</v>
          </cell>
        </row>
        <row r="32">
          <cell r="A32" t="str">
            <v>515070</v>
          </cell>
          <cell r="B32" t="str">
            <v>515070 Sal&amp;Wages Exp-Severance </v>
          </cell>
          <cell r="C32">
            <v>85861.1</v>
          </cell>
        </row>
        <row r="33">
          <cell r="A33" t="str">
            <v>517988</v>
          </cell>
          <cell r="B33" t="str">
            <v>517988 Sal&amp;Wages Exp-Other Comp-Union </v>
          </cell>
          <cell r="C33">
            <v>20872.41</v>
          </cell>
        </row>
        <row r="34">
          <cell r="A34" t="str">
            <v>517990</v>
          </cell>
          <cell r="B34" t="str">
            <v>517990 Sal&amp;Wages Exp-Overtime Union </v>
          </cell>
          <cell r="C34">
            <v>283591.59</v>
          </cell>
        </row>
        <row r="35">
          <cell r="A35" t="str">
            <v>517991</v>
          </cell>
          <cell r="B35" t="str">
            <v>517991 Sal&amp;Wages Exp-Regular Union </v>
          </cell>
          <cell r="C35">
            <v>1472292.02</v>
          </cell>
        </row>
        <row r="36">
          <cell r="A36" t="str">
            <v>517992</v>
          </cell>
          <cell r="B36" t="str">
            <v>517992 Oth Comp-Non-Exempt </v>
          </cell>
          <cell r="C36">
            <v>19028.45</v>
          </cell>
        </row>
        <row r="37">
          <cell r="A37" t="str">
            <v>517994</v>
          </cell>
          <cell r="B37" t="str">
            <v>517994 Sal&amp;Wages Exp-Overtime Non-Exempt </v>
          </cell>
          <cell r="C37">
            <v>326294.43</v>
          </cell>
        </row>
        <row r="38">
          <cell r="A38" t="str">
            <v>517995</v>
          </cell>
          <cell r="B38" t="str">
            <v>517995 Sal&amp;Wages Exp-Regular Non-Exempt </v>
          </cell>
          <cell r="C38">
            <v>2613285.12</v>
          </cell>
        </row>
        <row r="39">
          <cell r="A39" t="str">
            <v>517996</v>
          </cell>
          <cell r="B39" t="str">
            <v>517996 Sal&amp;Wages Exp-Other Comp-Exempt </v>
          </cell>
          <cell r="C39">
            <v>51338.16</v>
          </cell>
        </row>
        <row r="40">
          <cell r="A40" t="str">
            <v>517998</v>
          </cell>
          <cell r="B40" t="str">
            <v>517998 Sal&amp;Wages Exp-Overtime Exempt </v>
          </cell>
          <cell r="C40">
            <v>1036.2</v>
          </cell>
        </row>
        <row r="41">
          <cell r="A41" t="str">
            <v>517999</v>
          </cell>
          <cell r="B41" t="str">
            <v>517999 Sal&amp;Wages Exp-Regular Exempt </v>
          </cell>
          <cell r="C41">
            <v>9213433.32</v>
          </cell>
        </row>
        <row r="42">
          <cell r="A42" t="str">
            <v>518010</v>
          </cell>
          <cell r="B42" t="str">
            <v>518010 Sal/Burden Exp-Pension </v>
          </cell>
          <cell r="C42">
            <v>-223831</v>
          </cell>
        </row>
        <row r="43">
          <cell r="A43" t="str">
            <v>518020</v>
          </cell>
          <cell r="B43" t="str">
            <v>518020 Sal/Burden Exp-Medical </v>
          </cell>
          <cell r="C43">
            <v>1126706.68</v>
          </cell>
        </row>
        <row r="44">
          <cell r="A44" t="str">
            <v>518030</v>
          </cell>
          <cell r="B44" t="str">
            <v>518030 Sal/Burden Exp-Post Retirement </v>
          </cell>
          <cell r="C44">
            <v>536250</v>
          </cell>
        </row>
        <row r="45">
          <cell r="A45" t="str">
            <v>518070</v>
          </cell>
          <cell r="B45" t="str">
            <v>518070 Sal/Burden Exp-Savings </v>
          </cell>
          <cell r="C45">
            <v>1101687.78</v>
          </cell>
        </row>
        <row r="46">
          <cell r="A46" t="str">
            <v>518090</v>
          </cell>
          <cell r="B46" t="str">
            <v>518090 Long-Term Disability </v>
          </cell>
          <cell r="C46">
            <v>32250</v>
          </cell>
        </row>
        <row r="47">
          <cell r="A47" t="str">
            <v>518130</v>
          </cell>
          <cell r="B47" t="str">
            <v>518130 Workers Compensation </v>
          </cell>
          <cell r="C47">
            <v>21533.42</v>
          </cell>
        </row>
        <row r="48">
          <cell r="A48" t="str">
            <v>518160</v>
          </cell>
          <cell r="B48" t="str">
            <v>518160 Oth Sal &amp; Benefits </v>
          </cell>
          <cell r="C48">
            <v>-92136.67</v>
          </cell>
        </row>
        <row r="49">
          <cell r="A49" t="str">
            <v>518170</v>
          </cell>
          <cell r="B49" t="str">
            <v>518170 Sal/Burden Exp-Oth Sal&amp;Ben Misc Cr </v>
          </cell>
          <cell r="C49">
            <v>-1080.2</v>
          </cell>
        </row>
        <row r="50">
          <cell r="A50" t="str">
            <v>522010</v>
          </cell>
          <cell r="B50" t="str">
            <v>522010 Employ Rel Exp-Employee Travel </v>
          </cell>
          <cell r="C50">
            <v>244019.72</v>
          </cell>
        </row>
        <row r="51">
          <cell r="A51" t="str">
            <v>522011</v>
          </cell>
          <cell r="B51" t="str">
            <v>522011 Employ Rel Exp-Empl Travel-PCard </v>
          </cell>
          <cell r="C51">
            <v>39116.27</v>
          </cell>
        </row>
        <row r="52">
          <cell r="A52" t="str">
            <v>522020</v>
          </cell>
          <cell r="B52" t="str">
            <v>522020 Employ Rel Exp-Training </v>
          </cell>
          <cell r="C52">
            <v>84575.97</v>
          </cell>
        </row>
        <row r="53">
          <cell r="A53" t="str">
            <v>522030</v>
          </cell>
          <cell r="B53" t="str">
            <v>522030 Employ Rel Exp-Registration </v>
          </cell>
          <cell r="C53">
            <v>13482.95</v>
          </cell>
        </row>
        <row r="54">
          <cell r="A54" t="str">
            <v>522040</v>
          </cell>
          <cell r="B54" t="str">
            <v>522040 Employ Rel Exp-Dues &amp; Licences </v>
          </cell>
          <cell r="C54">
            <v>7105.64</v>
          </cell>
        </row>
        <row r="55">
          <cell r="A55" t="str">
            <v>522060</v>
          </cell>
          <cell r="B55" t="str">
            <v>522060 Employ Rel Exp-Bus Meals/Ent </v>
          </cell>
          <cell r="C55">
            <v>70320.96</v>
          </cell>
        </row>
        <row r="56">
          <cell r="A56" t="str">
            <v>522061</v>
          </cell>
          <cell r="B56" t="str">
            <v>522061 Employ Rel Exp-Bus Meals/Ent-PCard </v>
          </cell>
          <cell r="C56">
            <v>75008.24</v>
          </cell>
        </row>
        <row r="57">
          <cell r="A57" t="str">
            <v>522070</v>
          </cell>
          <cell r="B57" t="str">
            <v>522070 Employ Rel Exp-Education </v>
          </cell>
          <cell r="C57">
            <v>17951.25</v>
          </cell>
        </row>
        <row r="58">
          <cell r="A58" t="str">
            <v>522080</v>
          </cell>
          <cell r="B58" t="str">
            <v>522080 Employ Rel Exp-Park/In-town Travel </v>
          </cell>
          <cell r="C58">
            <v>402.5</v>
          </cell>
        </row>
        <row r="59">
          <cell r="A59" t="str">
            <v>522090</v>
          </cell>
          <cell r="B59" t="str">
            <v>522090 Employ Rel Exp-Awards/Gifts </v>
          </cell>
          <cell r="C59">
            <v>10895.06</v>
          </cell>
        </row>
        <row r="60">
          <cell r="A60" t="str">
            <v>522100</v>
          </cell>
          <cell r="B60" t="str">
            <v>522100 Employ Rel Exp-Empl Reloc/Moving </v>
          </cell>
          <cell r="C60">
            <v>33524.89</v>
          </cell>
        </row>
        <row r="61">
          <cell r="A61" t="str">
            <v>522120</v>
          </cell>
          <cell r="B61" t="str">
            <v>522120 Employ Rel Exp-Books &amp; Subscript </v>
          </cell>
          <cell r="C61">
            <v>1293.32</v>
          </cell>
        </row>
        <row r="62">
          <cell r="A62" t="str">
            <v>522130</v>
          </cell>
          <cell r="B62" t="str">
            <v>522130 Employ Rel Exp-Miscellaneous </v>
          </cell>
          <cell r="C62">
            <v>132361.77</v>
          </cell>
        </row>
        <row r="63">
          <cell r="A63" t="str">
            <v>530010</v>
          </cell>
          <cell r="B63" t="str">
            <v>530010 M&amp;S Exp - Non-Inventory </v>
          </cell>
          <cell r="C63">
            <v>679232.62</v>
          </cell>
        </row>
        <row r="64">
          <cell r="A64" t="str">
            <v>530030</v>
          </cell>
          <cell r="B64" t="str">
            <v>530030 M&amp;S Exp-Ofc Furniture &amp; Misc Equip </v>
          </cell>
          <cell r="C64">
            <v>27986.93</v>
          </cell>
        </row>
        <row r="65">
          <cell r="A65" t="str">
            <v>530992</v>
          </cell>
          <cell r="B65" t="str">
            <v>530992 M&amp;S - Cons Mat Cons </v>
          </cell>
          <cell r="C65">
            <v>1.59</v>
          </cell>
        </row>
        <row r="66">
          <cell r="A66" t="str">
            <v>530995</v>
          </cell>
          <cell r="B66" t="str">
            <v>530995 M&amp;S-Gn/Ls form Reval </v>
          </cell>
          <cell r="C66">
            <v>-661.35</v>
          </cell>
        </row>
        <row r="67">
          <cell r="A67" t="str">
            <v>530996</v>
          </cell>
          <cell r="B67" t="str">
            <v>530996 M&amp;S-Cost Differences </v>
          </cell>
          <cell r="C67">
            <v>38029.49</v>
          </cell>
        </row>
        <row r="68">
          <cell r="A68" t="str">
            <v>530997</v>
          </cell>
          <cell r="B68" t="str">
            <v>530997 M&amp;S-Adj fr Stk Trans </v>
          </cell>
          <cell r="C68">
            <v>9065.23</v>
          </cell>
        </row>
        <row r="69">
          <cell r="A69" t="str">
            <v>530998</v>
          </cell>
          <cell r="B69" t="str">
            <v>530998 M&amp;S-Scrapping/Dest </v>
          </cell>
          <cell r="C69">
            <v>-6750.61</v>
          </cell>
        </row>
        <row r="70">
          <cell r="A70" t="str">
            <v>530999</v>
          </cell>
          <cell r="B70" t="str">
            <v>530999 M&amp;S Expenses - Inventory Issued </v>
          </cell>
          <cell r="C70">
            <v>461385.26</v>
          </cell>
        </row>
        <row r="71">
          <cell r="A71" t="str">
            <v>532020</v>
          </cell>
          <cell r="B71" t="str">
            <v>532020 M&amp;S Exp-Equipment </v>
          </cell>
          <cell r="C71">
            <v>1861.85</v>
          </cell>
        </row>
        <row r="72">
          <cell r="A72" t="str">
            <v>533010</v>
          </cell>
          <cell r="B72" t="str">
            <v>533010 M&amp;S Exp-Computer Hardware </v>
          </cell>
          <cell r="C72">
            <v>2812360.45</v>
          </cell>
        </row>
        <row r="73">
          <cell r="A73" t="str">
            <v>533020</v>
          </cell>
          <cell r="B73" t="str">
            <v>533020 M&amp;S Exp-Computr Softwr &amp; Upgrades </v>
          </cell>
          <cell r="C73">
            <v>356174.06</v>
          </cell>
        </row>
        <row r="74">
          <cell r="A74" t="str">
            <v>535010</v>
          </cell>
          <cell r="B74" t="str">
            <v>535010 M&amp;S Exp-Office Supplies </v>
          </cell>
          <cell r="C74">
            <v>133513.86</v>
          </cell>
        </row>
        <row r="75">
          <cell r="A75" t="str">
            <v>535015</v>
          </cell>
          <cell r="B75" t="str">
            <v>535015 M&amp;S Expenses - P-Card </v>
          </cell>
          <cell r="C75">
            <v>120850.68</v>
          </cell>
        </row>
        <row r="76">
          <cell r="A76" t="str">
            <v>540010</v>
          </cell>
          <cell r="B76" t="str">
            <v>540010 Contr&amp;Svcs Exp-Maint Svcs-Oth </v>
          </cell>
          <cell r="C76">
            <v>295077.6</v>
          </cell>
        </row>
        <row r="77">
          <cell r="A77" t="str">
            <v>540050</v>
          </cell>
          <cell r="B77" t="str">
            <v>540050 Contr&amp;Svcs Exp-Construct Svcs </v>
          </cell>
          <cell r="C77">
            <v>123865.83</v>
          </cell>
        </row>
        <row r="78">
          <cell r="A78" t="str">
            <v>543010</v>
          </cell>
          <cell r="B78" t="str">
            <v>543010 Contr&amp;Svcs Exp-Prof Svcs-Ded </v>
          </cell>
          <cell r="C78">
            <v>2465552.45</v>
          </cell>
        </row>
        <row r="79">
          <cell r="A79" t="str">
            <v>543040</v>
          </cell>
          <cell r="B79" t="str">
            <v>543040 Contr&amp;Svcs Exp - Admin Svcs </v>
          </cell>
          <cell r="C79">
            <v>7493.1</v>
          </cell>
        </row>
        <row r="80">
          <cell r="A80" t="str">
            <v>543050</v>
          </cell>
          <cell r="B80" t="str">
            <v>543050 Contr&amp;Svcs Exp-Technical Svcs </v>
          </cell>
          <cell r="C80">
            <v>1248223.94</v>
          </cell>
        </row>
        <row r="81">
          <cell r="A81" t="str">
            <v>543060</v>
          </cell>
          <cell r="B81" t="str">
            <v>543060 Contr&amp;Svcs Exp-Training Svcs </v>
          </cell>
          <cell r="C81">
            <v>18335.34</v>
          </cell>
        </row>
        <row r="82">
          <cell r="A82" t="str">
            <v>543070</v>
          </cell>
          <cell r="B82" t="str">
            <v>543070 Contr&amp;Svcs Exp-Storage Svcs </v>
          </cell>
          <cell r="C82">
            <v>7838.68</v>
          </cell>
        </row>
        <row r="83">
          <cell r="A83" t="str">
            <v>543150</v>
          </cell>
          <cell r="B83" t="str">
            <v>543150 Contr&amp;Svcs Exp-Legal Services </v>
          </cell>
          <cell r="C83">
            <v>79.4</v>
          </cell>
        </row>
        <row r="84">
          <cell r="A84" t="str">
            <v>545010</v>
          </cell>
          <cell r="B84" t="str">
            <v>545010 Contr&amp;Svcs Exp-Property Services </v>
          </cell>
          <cell r="C84">
            <v>5569.46</v>
          </cell>
        </row>
        <row r="85">
          <cell r="A85" t="str">
            <v>545040</v>
          </cell>
          <cell r="B85" t="str">
            <v>545040 Contr&amp;Svcs Exp-Additns/Alt/Removal </v>
          </cell>
          <cell r="C85">
            <v>77334.68</v>
          </cell>
        </row>
        <row r="86">
          <cell r="A86" t="str">
            <v>545045</v>
          </cell>
          <cell r="B86" t="str">
            <v>545045 Contr&amp;Svcs Exp-Building Maint Serv </v>
          </cell>
          <cell r="C86">
            <v>135590.07</v>
          </cell>
        </row>
        <row r="87">
          <cell r="A87" t="str">
            <v>545050</v>
          </cell>
          <cell r="B87" t="str">
            <v>545050 Cont/Sv-Vending/Ice </v>
          </cell>
          <cell r="C87">
            <v>20074.33</v>
          </cell>
        </row>
        <row r="88">
          <cell r="A88" t="str">
            <v>545060</v>
          </cell>
          <cell r="B88" t="str">
            <v>545060 Contr&amp;Svcs Exp-Elevator Services </v>
          </cell>
          <cell r="C88">
            <v>12506.01</v>
          </cell>
        </row>
        <row r="89">
          <cell r="A89" t="str">
            <v>545070</v>
          </cell>
          <cell r="B89" t="str">
            <v>545070 Contr&amp;Svcs Exp-Janitorial Services </v>
          </cell>
          <cell r="C89">
            <v>301421.65</v>
          </cell>
        </row>
        <row r="90">
          <cell r="A90" t="str">
            <v>545080</v>
          </cell>
          <cell r="B90" t="str">
            <v>545080 Contr&amp;Svcs Exp-Pest Control </v>
          </cell>
          <cell r="C90">
            <v>2997.26</v>
          </cell>
        </row>
        <row r="91">
          <cell r="A91" t="str">
            <v>545090</v>
          </cell>
          <cell r="B91" t="str">
            <v>545090 Cont/Sv Sec Elect </v>
          </cell>
          <cell r="C91">
            <v>66832.74</v>
          </cell>
        </row>
        <row r="92">
          <cell r="A92" t="str">
            <v>545100</v>
          </cell>
          <cell r="B92" t="str">
            <v>545100 Contr&amp;Svcs Exp-Security Owned </v>
          </cell>
          <cell r="C92">
            <v>766358.63</v>
          </cell>
        </row>
        <row r="93">
          <cell r="A93" t="str">
            <v>545105</v>
          </cell>
          <cell r="B93" t="str">
            <v>545105 Contr&amp;Svcs Exp-Trash Removal </v>
          </cell>
          <cell r="C93">
            <v>61504.08</v>
          </cell>
        </row>
        <row r="94">
          <cell r="A94" t="str">
            <v>545110</v>
          </cell>
          <cell r="B94" t="str">
            <v>545110 Contr&amp;Svcs Exp-Landscaping Svcs </v>
          </cell>
          <cell r="C94">
            <v>64447.97</v>
          </cell>
        </row>
        <row r="95">
          <cell r="A95" t="str">
            <v>545115</v>
          </cell>
          <cell r="B95" t="str">
            <v>545115 Contr&amp;Svcs Exp-Air Cond/Heating </v>
          </cell>
          <cell r="C95">
            <v>46485.06</v>
          </cell>
        </row>
        <row r="96">
          <cell r="A96" t="str">
            <v>545160</v>
          </cell>
          <cell r="B96" t="str">
            <v>545160 Contr&amp;Svcs Exp-Software Maint </v>
          </cell>
          <cell r="C96">
            <v>750542.47</v>
          </cell>
        </row>
        <row r="97">
          <cell r="A97" t="str">
            <v>545170</v>
          </cell>
          <cell r="B97" t="str">
            <v>545170 Contr&amp;Svcs Exp-Hardware Maint </v>
          </cell>
          <cell r="C97">
            <v>228804.09</v>
          </cell>
        </row>
        <row r="98">
          <cell r="A98" t="str">
            <v>545510</v>
          </cell>
          <cell r="B98" t="str">
            <v>545510 Contr&amp;Svcs Exp-IT Services </v>
          </cell>
          <cell r="C98">
            <v>-67842</v>
          </cell>
        </row>
        <row r="99">
          <cell r="A99" t="str">
            <v>546010</v>
          </cell>
          <cell r="B99" t="str">
            <v>546010 Contr&amp;Svcs Exp-Other Services </v>
          </cell>
          <cell r="C99">
            <v>1837076.5</v>
          </cell>
        </row>
        <row r="100">
          <cell r="A100" t="str">
            <v>550020</v>
          </cell>
          <cell r="B100" t="str">
            <v>550020 Adm &amp; Gen Exp - Miscellaneous </v>
          </cell>
          <cell r="C100">
            <v>70715.49</v>
          </cell>
        </row>
        <row r="101">
          <cell r="A101" t="str">
            <v>550025</v>
          </cell>
          <cell r="B101" t="str">
            <v>550025 A &amp; G Exp-Meeting Exp </v>
          </cell>
          <cell r="C101">
            <v>655.61</v>
          </cell>
        </row>
        <row r="102">
          <cell r="A102" t="str">
            <v>550040</v>
          </cell>
          <cell r="B102" t="str">
            <v>550040 A &amp; G Exp-Postage/Courier Svcs </v>
          </cell>
          <cell r="C102">
            <v>183453.75</v>
          </cell>
        </row>
        <row r="103">
          <cell r="A103" t="str">
            <v>550050</v>
          </cell>
          <cell r="B103" t="str">
            <v>550050 A &amp; G Exp-Bank Charges &amp; Fees </v>
          </cell>
          <cell r="C103">
            <v>26682.74</v>
          </cell>
        </row>
        <row r="104">
          <cell r="A104" t="str">
            <v>550080</v>
          </cell>
          <cell r="B104" t="str">
            <v>550080 A &amp; G Exp-Club Membership &amp; Exp </v>
          </cell>
          <cell r="C104">
            <v>21080.28</v>
          </cell>
        </row>
        <row r="105">
          <cell r="A105" t="str">
            <v>550090</v>
          </cell>
          <cell r="B105" t="str">
            <v>550090 A &amp; G Exp-Empl Reimburse-Veh Exp </v>
          </cell>
          <cell r="C105">
            <v>25</v>
          </cell>
        </row>
        <row r="106">
          <cell r="A106" t="str">
            <v>550100</v>
          </cell>
          <cell r="B106" t="str">
            <v>550100 A &amp; G Exp-Freight </v>
          </cell>
          <cell r="C106">
            <v>799046.98</v>
          </cell>
        </row>
        <row r="107">
          <cell r="A107" t="str">
            <v>559950</v>
          </cell>
          <cell r="B107" t="str">
            <v>559950 A &amp; G Exp-Capitalized Labor </v>
          </cell>
          <cell r="C107">
            <v>144796.5</v>
          </cell>
        </row>
        <row r="108">
          <cell r="A108" t="str">
            <v>559951</v>
          </cell>
          <cell r="B108" t="str">
            <v>559951 A &amp; G Exp-Capitalized Materials </v>
          </cell>
          <cell r="C108">
            <v>-3110956.37</v>
          </cell>
        </row>
        <row r="109">
          <cell r="A109" t="str">
            <v>559952</v>
          </cell>
          <cell r="B109" t="str">
            <v>559952 A &amp; G Exp-Capitalized AFUDC-Debt </v>
          </cell>
          <cell r="C109">
            <v>-5271.8</v>
          </cell>
        </row>
        <row r="110">
          <cell r="A110" t="str">
            <v>559953</v>
          </cell>
          <cell r="B110" t="str">
            <v>559953 A &amp; G Exp-Capitalized AFUDC-Equity </v>
          </cell>
          <cell r="C110">
            <v>-10158.72</v>
          </cell>
        </row>
        <row r="111">
          <cell r="A111" t="str">
            <v>559954</v>
          </cell>
          <cell r="B111" t="str">
            <v>559954 A &amp; G Exp-Capitalized Other Exp </v>
          </cell>
          <cell r="C111">
            <v>-3306839.36</v>
          </cell>
        </row>
        <row r="112">
          <cell r="A112" t="str">
            <v>559961</v>
          </cell>
          <cell r="B112" t="str">
            <v>559961 A &amp; G Exp-Deferred Materials </v>
          </cell>
          <cell r="C112">
            <v>-68704.04</v>
          </cell>
        </row>
        <row r="113">
          <cell r="A113" t="str">
            <v>559962</v>
          </cell>
          <cell r="B113" t="str">
            <v>559962 A &amp; G Exp-Deferred AFUDC-Debt </v>
          </cell>
          <cell r="C113">
            <v>-1163.97</v>
          </cell>
        </row>
        <row r="114">
          <cell r="A114" t="str">
            <v>559963</v>
          </cell>
          <cell r="B114" t="str">
            <v>559963 A &amp; G Exp-Deferred AFUDC-Equity </v>
          </cell>
          <cell r="C114">
            <v>-2259.74</v>
          </cell>
        </row>
        <row r="115">
          <cell r="A115" t="str">
            <v>559964</v>
          </cell>
          <cell r="B115" t="str">
            <v>559964 A &amp; G Exp-Deferred Other Exp </v>
          </cell>
          <cell r="C115">
            <v>-49945.54</v>
          </cell>
        </row>
        <row r="116">
          <cell r="A116" t="str">
            <v>559996</v>
          </cell>
          <cell r="B116" t="str">
            <v>559996 A &amp; G Exp-Lost Cash Discount </v>
          </cell>
          <cell r="C116">
            <v>-5.05</v>
          </cell>
        </row>
        <row r="117">
          <cell r="A117" t="str">
            <v>560020</v>
          </cell>
          <cell r="B117" t="str">
            <v>560020 Claims/Settlements </v>
          </cell>
          <cell r="C117">
            <v>1429.43</v>
          </cell>
        </row>
        <row r="118">
          <cell r="A118" t="str">
            <v>560030</v>
          </cell>
          <cell r="B118" t="str">
            <v>560030 Insurance Exp-Blanket Crime </v>
          </cell>
          <cell r="C118">
            <v>2620.59</v>
          </cell>
        </row>
        <row r="119">
          <cell r="A119" t="str">
            <v>560050</v>
          </cell>
          <cell r="B119" t="str">
            <v>560050 Insurance Exp-Boiler </v>
          </cell>
          <cell r="C119">
            <v>10689.06</v>
          </cell>
        </row>
        <row r="120">
          <cell r="A120" t="str">
            <v>560060</v>
          </cell>
          <cell r="B120" t="str">
            <v>560060 Insurance Exp-Business Travel </v>
          </cell>
          <cell r="C120">
            <v>1686.18</v>
          </cell>
        </row>
        <row r="121">
          <cell r="A121" t="str">
            <v>560070</v>
          </cell>
          <cell r="B121" t="str">
            <v>560070 Insurance Exp-Excess Liability </v>
          </cell>
          <cell r="C121">
            <v>20240.4</v>
          </cell>
        </row>
        <row r="122">
          <cell r="A122" t="str">
            <v>560090</v>
          </cell>
          <cell r="B122" t="str">
            <v>560090 Insurance Exp-General Liability </v>
          </cell>
          <cell r="C122">
            <v>2039.63</v>
          </cell>
        </row>
        <row r="123">
          <cell r="A123" t="str">
            <v>560110</v>
          </cell>
          <cell r="B123" t="str">
            <v>560110 Insurance Exp-Property </v>
          </cell>
          <cell r="C123">
            <v>19571.67</v>
          </cell>
        </row>
        <row r="124">
          <cell r="A124" t="str">
            <v>560120</v>
          </cell>
          <cell r="B124" t="str">
            <v>560120 Insurance Exp-Umbrella Liability </v>
          </cell>
          <cell r="C124">
            <v>-419.43</v>
          </cell>
        </row>
        <row r="125">
          <cell r="A125" t="str">
            <v>562130</v>
          </cell>
          <cell r="B125" t="str">
            <v>562130 Cust&amp;Mktg Exp-Repo &amp; Collection </v>
          </cell>
          <cell r="C125">
            <v>7</v>
          </cell>
        </row>
        <row r="126">
          <cell r="A126" t="str">
            <v>562140</v>
          </cell>
          <cell r="B126" t="str">
            <v>562140 Cust&amp;Mktg Exp-Advertising-Gen </v>
          </cell>
          <cell r="C126">
            <v>20</v>
          </cell>
        </row>
        <row r="127">
          <cell r="A127" t="str">
            <v>565020</v>
          </cell>
          <cell r="B127" t="str">
            <v>565020 Repairs &amp; Maintenance-Corrective </v>
          </cell>
          <cell r="C127">
            <v>5801.14</v>
          </cell>
        </row>
        <row r="128">
          <cell r="A128" t="str">
            <v>565030</v>
          </cell>
          <cell r="B128" t="str">
            <v>565030 Repairs &amp; Maintenance-Preventative </v>
          </cell>
          <cell r="C128">
            <v>195287.94</v>
          </cell>
        </row>
        <row r="129">
          <cell r="A129" t="str">
            <v>566010</v>
          </cell>
          <cell r="B129" t="str">
            <v>566010 Donations-Cash </v>
          </cell>
          <cell r="C129">
            <v>41.5</v>
          </cell>
        </row>
        <row r="130">
          <cell r="A130" t="str">
            <v>571010</v>
          </cell>
          <cell r="B130" t="str">
            <v>571010 Utilities Expenses - Electricity </v>
          </cell>
          <cell r="C130">
            <v>2555.61</v>
          </cell>
        </row>
        <row r="131">
          <cell r="A131" t="str">
            <v>571020</v>
          </cell>
          <cell r="B131" t="str">
            <v>571020 Utilities Exp-Telephone </v>
          </cell>
          <cell r="C131">
            <v>2902711.48</v>
          </cell>
        </row>
        <row r="132">
          <cell r="A132" t="str">
            <v>571040</v>
          </cell>
          <cell r="B132" t="str">
            <v>571040 Utilities Expenses - Water </v>
          </cell>
          <cell r="C132">
            <v>28290.45</v>
          </cell>
        </row>
        <row r="133">
          <cell r="A133" t="str">
            <v>571050</v>
          </cell>
          <cell r="B133" t="str">
            <v>571050 Utilities Exp-Other </v>
          </cell>
          <cell r="C133">
            <v>98507</v>
          </cell>
        </row>
        <row r="134">
          <cell r="A134" t="str">
            <v>572010</v>
          </cell>
          <cell r="B134" t="str">
            <v>572010 Rental &amp; Lease Exp-Office </v>
          </cell>
          <cell r="C134">
            <v>76769.03</v>
          </cell>
        </row>
        <row r="135">
          <cell r="A135" t="str">
            <v>621011</v>
          </cell>
          <cell r="B135" t="str">
            <v>621011 Information Technology </v>
          </cell>
          <cell r="C135">
            <v>-1309536.18</v>
          </cell>
        </row>
        <row r="136">
          <cell r="A136" t="str">
            <v>621012</v>
          </cell>
          <cell r="B136" t="str">
            <v>621012 Purchasing &amp; Logistics </v>
          </cell>
          <cell r="C136">
            <v>-805444.36</v>
          </cell>
        </row>
        <row r="137">
          <cell r="A137" t="str">
            <v>621013</v>
          </cell>
          <cell r="B137" t="str">
            <v>621013 Office Support Services </v>
          </cell>
          <cell r="C137">
            <v>-126394.83</v>
          </cell>
        </row>
        <row r="138">
          <cell r="A138" t="str">
            <v>621014</v>
          </cell>
          <cell r="B138" t="str">
            <v>621014 Facilities Management </v>
          </cell>
          <cell r="C138">
            <v>-1763047.3</v>
          </cell>
        </row>
        <row r="139">
          <cell r="A139" t="str">
            <v>621015</v>
          </cell>
          <cell r="B139" t="str">
            <v>621015 Security Services </v>
          </cell>
          <cell r="C139">
            <v>-621892.45</v>
          </cell>
        </row>
        <row r="140">
          <cell r="A140" t="str">
            <v>621016</v>
          </cell>
          <cell r="B140" t="str">
            <v>621016 Fleet Maintenance </v>
          </cell>
          <cell r="C140">
            <v>117414.76</v>
          </cell>
        </row>
        <row r="141">
          <cell r="A141" t="str">
            <v>621017</v>
          </cell>
          <cell r="B141" t="str">
            <v>621017 Fleet Adj, Damg, Mod </v>
          </cell>
          <cell r="C141">
            <v>5952.89</v>
          </cell>
        </row>
        <row r="142">
          <cell r="A142" t="str">
            <v>621023</v>
          </cell>
          <cell r="B142" t="str">
            <v>621023 Shops </v>
          </cell>
          <cell r="C142">
            <v>40881.42</v>
          </cell>
        </row>
        <row r="143">
          <cell r="A143" t="str">
            <v>641001</v>
          </cell>
          <cell r="B143" t="str">
            <v>641001 Construction Overhead </v>
          </cell>
          <cell r="C143">
            <v>3815.89</v>
          </cell>
        </row>
        <row r="144">
          <cell r="A144" t="str">
            <v>641002</v>
          </cell>
          <cell r="B144" t="str">
            <v>641002 Stores Overhead </v>
          </cell>
          <cell r="C144">
            <v>-3149855.26</v>
          </cell>
        </row>
        <row r="145">
          <cell r="A145" t="str">
            <v>641003</v>
          </cell>
          <cell r="B145" t="str">
            <v>641003 Transportation Overhead </v>
          </cell>
          <cell r="C145">
            <v>2810.34</v>
          </cell>
        </row>
        <row r="146">
          <cell r="A146" t="str">
            <v>642006</v>
          </cell>
          <cell r="B146" t="str">
            <v>642006 Projects </v>
          </cell>
          <cell r="C146">
            <v>-2999093.35</v>
          </cell>
        </row>
        <row r="147">
          <cell r="A147" t="str">
            <v>642051</v>
          </cell>
          <cell r="B147" t="str">
            <v>642051 Investment Recovery </v>
          </cell>
          <cell r="C147">
            <v>-78440.8</v>
          </cell>
        </row>
        <row r="148">
          <cell r="A148" t="str">
            <v>642052</v>
          </cell>
          <cell r="B148" t="str">
            <v>642052 Financial Transactions Fixed </v>
          </cell>
          <cell r="C148">
            <v>-1902323.49</v>
          </cell>
        </row>
        <row r="149">
          <cell r="A149" t="str">
            <v>642053</v>
          </cell>
          <cell r="B149" t="str">
            <v>642053 Shared Services Admin &amp; X-Charges </v>
          </cell>
          <cell r="C149">
            <v>-2128813.38</v>
          </cell>
        </row>
        <row r="150">
          <cell r="A150" t="str">
            <v>642057</v>
          </cell>
          <cell r="B150" t="str">
            <v>642057 Office Support Services - Fixed </v>
          </cell>
          <cell r="C150">
            <v>-16263.48</v>
          </cell>
        </row>
        <row r="151">
          <cell r="A151" t="str">
            <v>642058</v>
          </cell>
          <cell r="B151" t="str">
            <v>642058 Facility Management - Fixed </v>
          </cell>
          <cell r="C151">
            <v>-11580.27</v>
          </cell>
        </row>
        <row r="152">
          <cell r="A152" t="str">
            <v>642059</v>
          </cell>
          <cell r="B152" t="str">
            <v>642059 Facility Operations &amp; Maint. </v>
          </cell>
          <cell r="C152">
            <v>-849224.04</v>
          </cell>
        </row>
        <row r="153">
          <cell r="A153" t="str">
            <v>642060</v>
          </cell>
          <cell r="B153" t="str">
            <v>642060 Security Services </v>
          </cell>
          <cell r="C153">
            <v>-496990.05</v>
          </cell>
        </row>
        <row r="154">
          <cell r="A154" t="str">
            <v>642061</v>
          </cell>
          <cell r="B154" t="str">
            <v>642061 Purchasing/Contract Services </v>
          </cell>
          <cell r="C154">
            <v>-939338.53</v>
          </cell>
        </row>
        <row r="155">
          <cell r="A155" t="str">
            <v>642062</v>
          </cell>
          <cell r="B155" t="str">
            <v>642062 Material Logistics </v>
          </cell>
          <cell r="C155">
            <v>-763314.21</v>
          </cell>
        </row>
        <row r="156">
          <cell r="A156" t="str">
            <v>642066</v>
          </cell>
          <cell r="B156" t="str">
            <v>642066 Purchasing &amp; Materials Mgmt </v>
          </cell>
          <cell r="C156">
            <v>-20625.05</v>
          </cell>
        </row>
        <row r="157">
          <cell r="A157" t="str">
            <v>642071</v>
          </cell>
          <cell r="B157" t="str">
            <v>642071 Fleet Allocation </v>
          </cell>
          <cell r="C157">
            <v>53968.39</v>
          </cell>
        </row>
        <row r="158">
          <cell r="A158" t="str">
            <v>642078</v>
          </cell>
          <cell r="B158" t="str">
            <v>642078 Labor Allocation </v>
          </cell>
          <cell r="C158">
            <v>65.5</v>
          </cell>
        </row>
        <row r="159">
          <cell r="A159" t="str">
            <v>642088</v>
          </cell>
          <cell r="B159" t="str">
            <v>642088 Convenience Copiers </v>
          </cell>
          <cell r="C159">
            <v>-183107.01</v>
          </cell>
        </row>
        <row r="160">
          <cell r="A160" t="str">
            <v>642089</v>
          </cell>
          <cell r="B160" t="str">
            <v>642089 Appliance Sales </v>
          </cell>
          <cell r="C160">
            <v>-42020.25</v>
          </cell>
        </row>
        <row r="161">
          <cell r="A161" t="str">
            <v>642094</v>
          </cell>
          <cell r="B161" t="str">
            <v>642094 Internal Allocation </v>
          </cell>
          <cell r="C161">
            <v>1604850</v>
          </cell>
        </row>
        <row r="162">
          <cell r="A162" t="str">
            <v>642097</v>
          </cell>
          <cell r="B162" t="str">
            <v>642097 Mail Services </v>
          </cell>
          <cell r="C162">
            <v>-323976.51</v>
          </cell>
        </row>
        <row r="163">
          <cell r="A163" t="str">
            <v>642098</v>
          </cell>
          <cell r="B163" t="str">
            <v>642098 Records Management </v>
          </cell>
          <cell r="C163">
            <v>-91835.22</v>
          </cell>
        </row>
        <row r="164">
          <cell r="A164" t="str">
            <v>642099</v>
          </cell>
          <cell r="B164" t="str">
            <v>642099 IT Admin &amp; X-Charges </v>
          </cell>
          <cell r="C164">
            <v>-906770.94</v>
          </cell>
        </row>
        <row r="165">
          <cell r="A165" t="str">
            <v>643001</v>
          </cell>
          <cell r="B165" t="str">
            <v>643001 Labor-ST-IntActAlloc </v>
          </cell>
          <cell r="C165">
            <v>51711.91</v>
          </cell>
        </row>
        <row r="166">
          <cell r="A166" t="str">
            <v>643002</v>
          </cell>
          <cell r="B166" t="str">
            <v>643002 Labor 1 1/2-IntActAl </v>
          </cell>
          <cell r="C166">
            <v>13311.83</v>
          </cell>
        </row>
        <row r="167">
          <cell r="A167" t="str">
            <v>643003</v>
          </cell>
          <cell r="B167" t="str">
            <v>643003 Labor-DBL-IntActAll </v>
          </cell>
          <cell r="C167">
            <v>2400.96</v>
          </cell>
        </row>
        <row r="168">
          <cell r="A168" t="str">
            <v>643004</v>
          </cell>
          <cell r="B168" t="str">
            <v>643004 Billable Hours </v>
          </cell>
          <cell r="C168">
            <v>-1553659.8</v>
          </cell>
        </row>
        <row r="169">
          <cell r="A169" t="str">
            <v>643009</v>
          </cell>
          <cell r="B169" t="str">
            <v>643009 Internal Audit Department Labor </v>
          </cell>
          <cell r="C169">
            <v>62544.33</v>
          </cell>
        </row>
        <row r="170">
          <cell r="A170" t="str">
            <v>643501</v>
          </cell>
          <cell r="B170" t="str">
            <v>643501 Fleet Fuel </v>
          </cell>
          <cell r="C170">
            <v>9537.59</v>
          </cell>
        </row>
        <row r="171">
          <cell r="A171" t="str">
            <v>643502</v>
          </cell>
          <cell r="B171" t="str">
            <v>643502 Fleet Pool Vehicles </v>
          </cell>
          <cell r="C171">
            <v>5673.74</v>
          </cell>
        </row>
        <row r="172">
          <cell r="A172" t="str">
            <v>643503</v>
          </cell>
          <cell r="B172" t="str">
            <v>643503 Training </v>
          </cell>
          <cell r="C172">
            <v>21775.92</v>
          </cell>
        </row>
        <row r="173">
          <cell r="A173" t="str">
            <v>643505</v>
          </cell>
          <cell r="B173" t="str">
            <v>643505 Facility ED&amp;C Services </v>
          </cell>
          <cell r="C173">
            <v>-92578.36</v>
          </cell>
        </row>
        <row r="174">
          <cell r="A174" t="str">
            <v>643506</v>
          </cell>
          <cell r="B174" t="str">
            <v>643506 Office Support Srvs Variable </v>
          </cell>
          <cell r="C174">
            <v>-6</v>
          </cell>
        </row>
        <row r="175">
          <cell r="A175" t="str">
            <v>643507</v>
          </cell>
          <cell r="B175" t="str">
            <v>643507 IT Solutions Delivery </v>
          </cell>
          <cell r="C175">
            <v>-5851371</v>
          </cell>
        </row>
        <row r="176">
          <cell r="A176" t="str">
            <v>643508</v>
          </cell>
          <cell r="B176" t="str">
            <v>643508 IT Desktop Support </v>
          </cell>
          <cell r="C176">
            <v>-9052970.97</v>
          </cell>
        </row>
        <row r="177">
          <cell r="A177" t="str">
            <v>643509</v>
          </cell>
          <cell r="B177" t="str">
            <v>643509 Customer Billings / Inserts </v>
          </cell>
          <cell r="C177">
            <v>-311200.84</v>
          </cell>
        </row>
        <row r="178">
          <cell r="A178" t="str">
            <v>643510</v>
          </cell>
          <cell r="B178" t="str">
            <v>643510 IT Telecom Services </v>
          </cell>
          <cell r="C178">
            <v>-3650810.31</v>
          </cell>
        </row>
        <row r="179">
          <cell r="A179" t="str">
            <v>643517</v>
          </cell>
          <cell r="B179" t="str">
            <v>643517 IT Training </v>
          </cell>
          <cell r="C179">
            <v>-1669.36</v>
          </cell>
        </row>
        <row r="180">
          <cell r="A180" t="str">
            <v>643519</v>
          </cell>
          <cell r="B180" t="str">
            <v>643519 Graphics </v>
          </cell>
          <cell r="C180">
            <v>-65531.4</v>
          </cell>
        </row>
        <row r="181">
          <cell r="A181" t="str">
            <v>643520</v>
          </cell>
          <cell r="B181" t="str">
            <v>643520 Fine Printing </v>
          </cell>
          <cell r="C181">
            <v>-79416</v>
          </cell>
        </row>
        <row r="182">
          <cell r="A182" t="str">
            <v>643521</v>
          </cell>
          <cell r="B182" t="str">
            <v>643521 Office Supplies </v>
          </cell>
          <cell r="C182">
            <v>-217795.05</v>
          </cell>
        </row>
        <row r="183">
          <cell r="A183" t="str">
            <v>643524</v>
          </cell>
          <cell r="B183" t="str">
            <v>643524 Document Services </v>
          </cell>
          <cell r="C183">
            <v>-400692</v>
          </cell>
        </row>
        <row r="184">
          <cell r="A184" t="str">
            <v>643526</v>
          </cell>
          <cell r="B184" t="str">
            <v>643526 Forms Design and Management </v>
          </cell>
          <cell r="C184">
            <v>-86947.61</v>
          </cell>
        </row>
        <row r="185">
          <cell r="A185" t="str">
            <v>702050</v>
          </cell>
          <cell r="B185" t="str">
            <v>702050 Depreciation Exp-Transportation </v>
          </cell>
          <cell r="C185">
            <v>120897.11</v>
          </cell>
        </row>
        <row r="186">
          <cell r="A186" t="str">
            <v>708140</v>
          </cell>
          <cell r="B186" t="str">
            <v>708140 Interest Expense-Other </v>
          </cell>
          <cell r="C186">
            <v>195.94</v>
          </cell>
        </row>
        <row r="187">
          <cell r="A187" t="str">
            <v>711998</v>
          </cell>
          <cell r="B187" t="str">
            <v>711998 Interest Exp-AFUDC Equity </v>
          </cell>
          <cell r="C187">
            <v>12418.46</v>
          </cell>
        </row>
        <row r="188">
          <cell r="A188" t="str">
            <v>711999</v>
          </cell>
          <cell r="B188" t="str">
            <v>711999 Interest Exp-AFUDC Debt </v>
          </cell>
          <cell r="C188">
            <v>6435.77</v>
          </cell>
        </row>
        <row r="189">
          <cell r="A189" t="str">
            <v>720030</v>
          </cell>
          <cell r="B189" t="str">
            <v>720030 Ind Assoc Fees/Dues </v>
          </cell>
          <cell r="C189">
            <v>-15000</v>
          </cell>
        </row>
        <row r="190">
          <cell r="A190" t="str">
            <v>722010</v>
          </cell>
          <cell r="B190" t="str">
            <v>722010 Penalties &amp; Fines </v>
          </cell>
          <cell r="C190">
            <v>12797.58</v>
          </cell>
        </row>
        <row r="191">
          <cell r="A191" t="str">
            <v>722140</v>
          </cell>
          <cell r="B191" t="str">
            <v>722140 Misc Taxes Exp </v>
          </cell>
          <cell r="C191">
            <v>9607.99</v>
          </cell>
        </row>
        <row r="192">
          <cell r="A192" t="str">
            <v>722160</v>
          </cell>
          <cell r="B192" t="str">
            <v>722160 Other Taxes Exp-FICA </v>
          </cell>
          <cell r="C192">
            <v>1455840.86</v>
          </cell>
        </row>
        <row r="193">
          <cell r="A193" t="str">
            <v>722170</v>
          </cell>
          <cell r="B193" t="str">
            <v>722170 Other Taxes Exp-Unemployment </v>
          </cell>
          <cell r="C193">
            <v>237014.56</v>
          </cell>
        </row>
      </sheetData>
      <sheetData sheetId="5">
        <row r="22">
          <cell r="A22" t="str">
            <v>401010</v>
          </cell>
          <cell r="B22" t="str">
            <v>401010 Elec Sales-Residential-Base </v>
          </cell>
          <cell r="C22">
            <v>-46642435.96</v>
          </cell>
        </row>
        <row r="23">
          <cell r="A23" t="str">
            <v>401016</v>
          </cell>
          <cell r="B23" t="str">
            <v>401016 Elec Sales-Residential-Fuel </v>
          </cell>
          <cell r="C23">
            <v>-8975538.63</v>
          </cell>
        </row>
        <row r="24">
          <cell r="A24" t="str">
            <v>401100</v>
          </cell>
          <cell r="B24" t="str">
            <v>401100 Elec Sales-Comm GL-Base </v>
          </cell>
          <cell r="C24">
            <v>-234790.78</v>
          </cell>
        </row>
        <row r="25">
          <cell r="A25" t="str">
            <v>401110</v>
          </cell>
          <cell r="B25" t="str">
            <v>401110 Elec Sales-Comm MGS-D-Base </v>
          </cell>
          <cell r="C25">
            <v>-39350873.03</v>
          </cell>
        </row>
        <row r="26">
          <cell r="A26" t="str">
            <v>401120</v>
          </cell>
          <cell r="B26" t="str">
            <v>401120 Elec Sales-Comm MGS-T-Base </v>
          </cell>
          <cell r="C26">
            <v>-22409.91</v>
          </cell>
        </row>
        <row r="27">
          <cell r="A27" t="str">
            <v>401130</v>
          </cell>
          <cell r="B27" t="str">
            <v>401130 Elec Sales-Comm LGS-D-Base </v>
          </cell>
          <cell r="C27">
            <v>-1408340.78</v>
          </cell>
        </row>
        <row r="28">
          <cell r="A28" t="str">
            <v>401150</v>
          </cell>
          <cell r="B28" t="str">
            <v>401150 Elec Sales-Comm SPL-Base </v>
          </cell>
          <cell r="C28">
            <v>-116953.23</v>
          </cell>
        </row>
        <row r="29">
          <cell r="A29" t="str">
            <v>401500</v>
          </cell>
          <cell r="B29" t="str">
            <v>401500 Elec Sales-S Ind MGS-D-Base </v>
          </cell>
          <cell r="C29">
            <v>-1837876.75</v>
          </cell>
        </row>
        <row r="30">
          <cell r="A30" t="str">
            <v>401510</v>
          </cell>
          <cell r="B30" t="str">
            <v>401510 Elec Sales-S Ind MGS-T-Base </v>
          </cell>
          <cell r="C30">
            <v>-320393.57</v>
          </cell>
        </row>
        <row r="31">
          <cell r="A31" t="str">
            <v>401520</v>
          </cell>
          <cell r="B31" t="str">
            <v>401520 Elec Sales-S Ind LGS-D-Base </v>
          </cell>
          <cell r="C31">
            <v>-20208661.78</v>
          </cell>
        </row>
        <row r="32">
          <cell r="A32" t="str">
            <v>401530</v>
          </cell>
          <cell r="B32" t="str">
            <v>401530 Elec Sales-S Ind LGS-T-Base </v>
          </cell>
          <cell r="C32">
            <v>-120746.84</v>
          </cell>
        </row>
        <row r="33">
          <cell r="A33" t="str">
            <v>401540</v>
          </cell>
          <cell r="B33" t="str">
            <v>401540 Elec Sales-S Ind SBBLGS-D-Base </v>
          </cell>
          <cell r="C33">
            <v>-19831.45</v>
          </cell>
        </row>
        <row r="34">
          <cell r="A34" t="str">
            <v>401560</v>
          </cell>
          <cell r="B34" t="str">
            <v>401560 Elec Sales-S Ind LSEI-Base </v>
          </cell>
          <cell r="C34">
            <v>-219461.37</v>
          </cell>
        </row>
        <row r="35">
          <cell r="A35" t="str">
            <v>401564</v>
          </cell>
          <cell r="B35" t="str">
            <v>401564 Elec Sales-S Ind LSEI-Franchise </v>
          </cell>
          <cell r="C35">
            <v>-17757.23</v>
          </cell>
        </row>
        <row r="36">
          <cell r="A36" t="str">
            <v>401670</v>
          </cell>
          <cell r="B36" t="str">
            <v>401670 Elec Sales-S Ind SBBMGS-D-Base </v>
          </cell>
          <cell r="C36">
            <v>-6778.7</v>
          </cell>
        </row>
        <row r="37">
          <cell r="A37" t="str">
            <v>402000</v>
          </cell>
          <cell r="B37" t="str">
            <v>402000 Elec Sales-Lg Ind LOS-A-Base </v>
          </cell>
          <cell r="C37">
            <v>-6565131.73</v>
          </cell>
        </row>
        <row r="38">
          <cell r="A38" t="str">
            <v>402004</v>
          </cell>
          <cell r="B38" t="str">
            <v>402004 Elec Sales-Lg Ind LOS-A-Franch </v>
          </cell>
          <cell r="C38">
            <v>-161589.23</v>
          </cell>
        </row>
        <row r="39">
          <cell r="A39" t="str">
            <v>402010</v>
          </cell>
          <cell r="B39" t="str">
            <v>402010 Elec Sales-Lg Ind LOS-B-Base </v>
          </cell>
          <cell r="C39">
            <v>-2516127.83</v>
          </cell>
        </row>
        <row r="40">
          <cell r="A40" t="str">
            <v>402014</v>
          </cell>
          <cell r="B40" t="str">
            <v>402014 Elec Sales-Lg Ind LOS-B-Franch </v>
          </cell>
          <cell r="C40">
            <v>-29095.1</v>
          </cell>
        </row>
        <row r="41">
          <cell r="A41" t="str">
            <v>402020</v>
          </cell>
          <cell r="B41" t="str">
            <v>402020 Elec Sales-Lg Ind IS-30-Base </v>
          </cell>
          <cell r="C41">
            <v>-682141.05</v>
          </cell>
        </row>
        <row r="42">
          <cell r="A42" t="str">
            <v>402024</v>
          </cell>
          <cell r="B42" t="str">
            <v>402024 Elec Sales-Lg Ind IS-30-Franch </v>
          </cell>
          <cell r="C42">
            <v>-32684.2</v>
          </cell>
        </row>
        <row r="43">
          <cell r="A43" t="str">
            <v>402030</v>
          </cell>
          <cell r="B43" t="str">
            <v>402030 Elec Sales-Lg Ind ISS-Base </v>
          </cell>
          <cell r="C43">
            <v>-145761.03</v>
          </cell>
        </row>
        <row r="44">
          <cell r="A44" t="str">
            <v>402040</v>
          </cell>
          <cell r="B44" t="str">
            <v>402040 Elec Sales-Lg Ind SES-D-Base </v>
          </cell>
          <cell r="C44">
            <v>-44309.72</v>
          </cell>
        </row>
        <row r="45">
          <cell r="A45" t="str">
            <v>402044</v>
          </cell>
          <cell r="B45" t="str">
            <v>402044 Elec Sales-Lg Ind SES-D-Franch </v>
          </cell>
          <cell r="C45">
            <v>-3060.5</v>
          </cell>
        </row>
        <row r="46">
          <cell r="A46" t="str">
            <v>402050</v>
          </cell>
          <cell r="B46" t="str">
            <v>402050 Elec Sales-Lg Ind SES-T-Base </v>
          </cell>
          <cell r="C46">
            <v>-638822.83</v>
          </cell>
        </row>
        <row r="47">
          <cell r="A47" t="str">
            <v>402054</v>
          </cell>
          <cell r="B47" t="str">
            <v>402054 Elec Sales-Lg Ind SES-T-Franch </v>
          </cell>
          <cell r="C47">
            <v>-1974.47</v>
          </cell>
        </row>
        <row r="48">
          <cell r="A48" t="str">
            <v>402060</v>
          </cell>
          <cell r="B48" t="str">
            <v>402060 Elec Sales-Lg Ind EIS-D-Base </v>
          </cell>
          <cell r="C48">
            <v>-103723.8</v>
          </cell>
        </row>
        <row r="49">
          <cell r="A49" t="str">
            <v>402070</v>
          </cell>
          <cell r="B49" t="str">
            <v>402070 Elec Sales-Lg Ind EIS-T-Base </v>
          </cell>
          <cell r="C49">
            <v>-107533.07</v>
          </cell>
        </row>
        <row r="50">
          <cell r="A50" t="str">
            <v>402080</v>
          </cell>
          <cell r="B50" t="str">
            <v>402080 Elec Sales-Lg Ind SCP-Base </v>
          </cell>
          <cell r="C50">
            <v>-3590596.84</v>
          </cell>
        </row>
        <row r="51">
          <cell r="A51" t="str">
            <v>402084</v>
          </cell>
          <cell r="B51" t="str">
            <v>402084 Elec Sales-Lg Ind SCP-Franchise </v>
          </cell>
          <cell r="C51">
            <v>-7139.68</v>
          </cell>
        </row>
        <row r="52">
          <cell r="A52" t="str">
            <v>402090</v>
          </cell>
          <cell r="B52" t="str">
            <v>402090 Elec Sales-Lg Ind SBBVAR-Base/BRSD </v>
          </cell>
          <cell r="C52">
            <v>17240.46</v>
          </cell>
        </row>
        <row r="53">
          <cell r="A53" t="str">
            <v>402400</v>
          </cell>
          <cell r="B53" t="str">
            <v>402400 Elec Sales-Interrupt IS-I-Base </v>
          </cell>
          <cell r="C53">
            <v>-643.17</v>
          </cell>
        </row>
        <row r="54">
          <cell r="A54" t="str">
            <v>402404</v>
          </cell>
          <cell r="B54" t="str">
            <v>402404 Elec Sales-Interrupt IS-I-Franch </v>
          </cell>
          <cell r="C54">
            <v>-3707.31</v>
          </cell>
        </row>
        <row r="55">
          <cell r="A55" t="str">
            <v>402410</v>
          </cell>
          <cell r="B55" t="str">
            <v>402410 Elec Sales-Interrupt IS-10-Base </v>
          </cell>
          <cell r="C55">
            <v>-428.78</v>
          </cell>
        </row>
        <row r="56">
          <cell r="A56" t="str">
            <v>402414</v>
          </cell>
          <cell r="B56" t="str">
            <v>402414 Elec Sales-Interrupt IS-10-Franch </v>
          </cell>
          <cell r="C56">
            <v>-18140.22</v>
          </cell>
        </row>
        <row r="57">
          <cell r="A57" t="str">
            <v>402424</v>
          </cell>
          <cell r="B57" t="str">
            <v>402424 Inter SBI-Franchise </v>
          </cell>
          <cell r="C57">
            <v>-474.11</v>
          </cell>
        </row>
        <row r="58">
          <cell r="A58" t="str">
            <v>402700</v>
          </cell>
          <cell r="B58" t="str">
            <v>402700 Elec Sales-Municipal SPL-Base </v>
          </cell>
          <cell r="C58">
            <v>-238377.67</v>
          </cell>
        </row>
        <row r="59">
          <cell r="A59" t="str">
            <v>402710</v>
          </cell>
          <cell r="B59" t="str">
            <v>402710 Elec Sales-Public Utility TNP-Base </v>
          </cell>
          <cell r="C59">
            <v>-460879.33</v>
          </cell>
        </row>
        <row r="60">
          <cell r="A60" t="str">
            <v>483010</v>
          </cell>
          <cell r="B60" t="str">
            <v>483010 Interest Income </v>
          </cell>
          <cell r="C60">
            <v>-2884.11</v>
          </cell>
        </row>
        <row r="61">
          <cell r="A61" t="str">
            <v>500050</v>
          </cell>
          <cell r="B61" t="str">
            <v>500050 Fuel Exp-Nuclear-Reconcilable </v>
          </cell>
          <cell r="C61">
            <v>5540970.63</v>
          </cell>
        </row>
        <row r="62">
          <cell r="A62" t="str">
            <v>515040</v>
          </cell>
          <cell r="B62" t="str">
            <v>515040 Sal&amp;Wages Exp-Bonus/Inc-Exempt </v>
          </cell>
          <cell r="C62">
            <v>9712.51</v>
          </cell>
        </row>
        <row r="63">
          <cell r="A63" t="str">
            <v>515060</v>
          </cell>
          <cell r="B63" t="str">
            <v>515060 Sal&amp;Wages Exp-Temporary/Contract </v>
          </cell>
          <cell r="C63">
            <v>390</v>
          </cell>
        </row>
        <row r="64">
          <cell r="A64" t="str">
            <v>517999</v>
          </cell>
          <cell r="B64" t="str">
            <v>517999 Sal&amp;Wages Exp-Regular Exempt </v>
          </cell>
          <cell r="C64">
            <v>46850.04</v>
          </cell>
        </row>
        <row r="65">
          <cell r="A65" t="str">
            <v>521999</v>
          </cell>
          <cell r="B65" t="str">
            <v>521999 Sal/Burden Exp-Payroll Burden </v>
          </cell>
          <cell r="C65">
            <v>8311.2</v>
          </cell>
        </row>
        <row r="66">
          <cell r="A66" t="str">
            <v>522010</v>
          </cell>
          <cell r="B66" t="str">
            <v>522010 Employ Rel Exp-Employee Travel </v>
          </cell>
          <cell r="C66">
            <v>1922.65</v>
          </cell>
        </row>
        <row r="67">
          <cell r="A67" t="str">
            <v>522030</v>
          </cell>
          <cell r="B67" t="str">
            <v>522030 Employ Rel Exp-Registration </v>
          </cell>
          <cell r="C67">
            <v>250</v>
          </cell>
        </row>
        <row r="68">
          <cell r="A68" t="str">
            <v>522040</v>
          </cell>
          <cell r="B68" t="str">
            <v>522040 Employ Rel Exp-Dues &amp; Licences </v>
          </cell>
          <cell r="C68">
            <v>240</v>
          </cell>
        </row>
        <row r="69">
          <cell r="A69" t="str">
            <v>522060</v>
          </cell>
          <cell r="B69" t="str">
            <v>522060 Employ Rel Exp-Bus Meals/Ent </v>
          </cell>
          <cell r="C69">
            <v>402.67</v>
          </cell>
        </row>
        <row r="70">
          <cell r="A70" t="str">
            <v>522130</v>
          </cell>
          <cell r="B70" t="str">
            <v>522130 Employ Rel Exp-Miscellaneous </v>
          </cell>
          <cell r="C70">
            <v>3013.17</v>
          </cell>
        </row>
        <row r="71">
          <cell r="A71" t="str">
            <v>530999</v>
          </cell>
          <cell r="B71" t="str">
            <v>530999 M&amp;S Expenses - Inventory Issued </v>
          </cell>
          <cell r="C71">
            <v>351.81</v>
          </cell>
        </row>
        <row r="72">
          <cell r="A72" t="str">
            <v>533010</v>
          </cell>
          <cell r="B72" t="str">
            <v>533010 M&amp;S Exp-Computer Hardware </v>
          </cell>
          <cell r="C72">
            <v>689.56</v>
          </cell>
        </row>
        <row r="73">
          <cell r="A73" t="str">
            <v>543010</v>
          </cell>
          <cell r="B73" t="str">
            <v>543010 Contr&amp;Svcs Exp-Prof Svcs-Ded </v>
          </cell>
          <cell r="C73">
            <v>44954.11</v>
          </cell>
        </row>
        <row r="74">
          <cell r="A74" t="str">
            <v>543020</v>
          </cell>
          <cell r="B74" t="str">
            <v>543020 Contr&amp;Svcs Exp-Prof Svcs-Non-Ded </v>
          </cell>
          <cell r="C74">
            <v>2387.5</v>
          </cell>
        </row>
        <row r="75">
          <cell r="A75" t="str">
            <v>543050</v>
          </cell>
          <cell r="B75" t="str">
            <v>543050 Contr&amp;Svcs Exp-Technical Svcs </v>
          </cell>
          <cell r="C75">
            <v>-49844.39</v>
          </cell>
        </row>
        <row r="76">
          <cell r="A76" t="str">
            <v>550020</v>
          </cell>
          <cell r="B76" t="str">
            <v>550020 Adm &amp; Gen Exp - Miscellaneous </v>
          </cell>
          <cell r="C76">
            <v>-572435.67</v>
          </cell>
        </row>
        <row r="77">
          <cell r="A77" t="str">
            <v>550080</v>
          </cell>
          <cell r="B77" t="str">
            <v>550080 A &amp; G Exp-Club Membership &amp; Exp </v>
          </cell>
          <cell r="C77">
            <v>103.34</v>
          </cell>
        </row>
        <row r="78">
          <cell r="A78" t="str">
            <v>550130</v>
          </cell>
          <cell r="B78" t="str">
            <v>550130 A &amp; G Exp-Nuclear Exp Ownership </v>
          </cell>
          <cell r="C78">
            <v>20827674.65</v>
          </cell>
        </row>
        <row r="79">
          <cell r="A79" t="str">
            <v>559952</v>
          </cell>
          <cell r="B79" t="str">
            <v>559952 A &amp; G Exp-Capitalized AFUDC-Debt </v>
          </cell>
          <cell r="C79">
            <v>-9497.7</v>
          </cell>
        </row>
        <row r="80">
          <cell r="A80" t="str">
            <v>559953</v>
          </cell>
          <cell r="B80" t="str">
            <v>559953 A &amp; G Exp-Capitalized AFUDC-Equity </v>
          </cell>
          <cell r="C80">
            <v>-9887.71</v>
          </cell>
        </row>
        <row r="81">
          <cell r="A81" t="str">
            <v>559954</v>
          </cell>
          <cell r="B81" t="str">
            <v>559954 A &amp; G Exp-Capitalized Other Exp </v>
          </cell>
          <cell r="C81">
            <v>85595.68</v>
          </cell>
        </row>
        <row r="82">
          <cell r="A82" t="str">
            <v>569010</v>
          </cell>
          <cell r="B82" t="str">
            <v>569010 Leg-Fed/State-Non De </v>
          </cell>
          <cell r="C82">
            <v>6522.93</v>
          </cell>
        </row>
        <row r="83">
          <cell r="A83" t="str">
            <v>642025</v>
          </cell>
          <cell r="B83" t="str">
            <v>642025 Finance &amp; Reg </v>
          </cell>
          <cell r="C83">
            <v>18619.72</v>
          </cell>
        </row>
        <row r="84">
          <cell r="A84" t="str">
            <v>642052</v>
          </cell>
          <cell r="B84" t="str">
            <v>642052 Financial Transactions Fixed </v>
          </cell>
          <cell r="C84">
            <v>93.24</v>
          </cell>
        </row>
        <row r="85">
          <cell r="A85" t="str">
            <v>642071</v>
          </cell>
          <cell r="B85" t="str">
            <v>642071 Fleet Allocation </v>
          </cell>
          <cell r="C85">
            <v>5154.05</v>
          </cell>
        </row>
        <row r="86">
          <cell r="A86" t="str">
            <v>642201</v>
          </cell>
          <cell r="B86" t="str">
            <v>642201 Allocation from REI Corporate OH </v>
          </cell>
          <cell r="C86">
            <v>829983.68</v>
          </cell>
        </row>
        <row r="87">
          <cell r="A87" t="str">
            <v>643004</v>
          </cell>
          <cell r="B87" t="str">
            <v>643004 Billable Hours </v>
          </cell>
          <cell r="C87">
            <v>2089.12</v>
          </cell>
        </row>
        <row r="88">
          <cell r="A88" t="str">
            <v>643009</v>
          </cell>
          <cell r="B88" t="str">
            <v>643009 Internal Audit Department Labor </v>
          </cell>
          <cell r="C88">
            <v>10233.09</v>
          </cell>
        </row>
        <row r="89">
          <cell r="A89" t="str">
            <v>702010</v>
          </cell>
          <cell r="B89" t="str">
            <v>702010 Depreciation Exp </v>
          </cell>
          <cell r="C89">
            <v>16229745.56</v>
          </cell>
        </row>
        <row r="90">
          <cell r="A90" t="str">
            <v>702025</v>
          </cell>
          <cell r="B90" t="str">
            <v>702025 Depreciation Exp-T-Plan </v>
          </cell>
          <cell r="C90">
            <v>43648333.34</v>
          </cell>
        </row>
        <row r="91">
          <cell r="A91" t="str">
            <v>702040</v>
          </cell>
          <cell r="B91" t="str">
            <v>702040 Decommissioning Exp </v>
          </cell>
          <cell r="C91">
            <v>3707203.74</v>
          </cell>
        </row>
        <row r="92">
          <cell r="A92" t="str">
            <v>702050</v>
          </cell>
          <cell r="B92" t="str">
            <v>702050 Depreciation Exp-Transportation </v>
          </cell>
          <cell r="C92">
            <v>24203.36</v>
          </cell>
        </row>
        <row r="93">
          <cell r="A93" t="str">
            <v>711998</v>
          </cell>
          <cell r="B93" t="str">
            <v>711998 Interest Exp-AFUDC Equity </v>
          </cell>
          <cell r="C93">
            <v>9887.71</v>
          </cell>
        </row>
        <row r="94">
          <cell r="A94" t="str">
            <v>711999</v>
          </cell>
          <cell r="B94" t="str">
            <v>711999 Interest Exp-AFUDC Debt </v>
          </cell>
          <cell r="C94">
            <v>9497.7</v>
          </cell>
        </row>
        <row r="95">
          <cell r="A95" t="str">
            <v>720030</v>
          </cell>
          <cell r="B95" t="str">
            <v>720030 Ind Assoc Fees/Dues </v>
          </cell>
          <cell r="C95">
            <v>14655.72</v>
          </cell>
        </row>
        <row r="96">
          <cell r="A96" t="str">
            <v>722140</v>
          </cell>
          <cell r="B96" t="str">
            <v>722140 Misc Taxes Exp </v>
          </cell>
          <cell r="C96">
            <v>856238.45</v>
          </cell>
        </row>
        <row r="97">
          <cell r="A97" t="str">
            <v>722150</v>
          </cell>
          <cell r="B97" t="str">
            <v>722150 Other Taxes Expenses - Property </v>
          </cell>
          <cell r="C97">
            <v>5802183</v>
          </cell>
        </row>
      </sheetData>
      <sheetData sheetId="6">
        <row r="22">
          <cell r="A22" t="str">
            <v>515040</v>
          </cell>
          <cell r="B22" t="str">
            <v>515040 Sal&amp;Wages Exp-Bonus/Inc-Exempt </v>
          </cell>
          <cell r="C22">
            <v>-2500</v>
          </cell>
        </row>
        <row r="23">
          <cell r="A23" t="str">
            <v>515050</v>
          </cell>
          <cell r="B23" t="str">
            <v>515050 Sal&amp;Wages Exp-Non-prod Time-Exempt </v>
          </cell>
          <cell r="C23">
            <v>11976.2</v>
          </cell>
        </row>
        <row r="24">
          <cell r="A24" t="str">
            <v>515052</v>
          </cell>
          <cell r="B24" t="str">
            <v>515052 Sal&amp;Wages-Non-prod Time-Non-Exempt </v>
          </cell>
          <cell r="C24">
            <v>2274.64</v>
          </cell>
        </row>
        <row r="25">
          <cell r="A25" t="str">
            <v>515060</v>
          </cell>
          <cell r="B25" t="str">
            <v>515060 Sal&amp;Wages Exp-Temporary/Contract </v>
          </cell>
          <cell r="C25">
            <v>2183.16</v>
          </cell>
        </row>
        <row r="26">
          <cell r="A26" t="str">
            <v>517987</v>
          </cell>
          <cell r="B26" t="str">
            <v>517987 Sal&amp;Wages Exp-Commissions </v>
          </cell>
          <cell r="C26">
            <v>-67.61</v>
          </cell>
        </row>
        <row r="27">
          <cell r="A27" t="str">
            <v>517992</v>
          </cell>
          <cell r="B27" t="str">
            <v>517992 Oth Comp-Non-Exempt </v>
          </cell>
          <cell r="C27">
            <v>10</v>
          </cell>
        </row>
        <row r="28">
          <cell r="A28" t="str">
            <v>517994</v>
          </cell>
          <cell r="B28" t="str">
            <v>517994 Sal&amp;Wages Exp-Overtime Non-Exempt </v>
          </cell>
          <cell r="C28">
            <v>210.93</v>
          </cell>
        </row>
        <row r="29">
          <cell r="A29" t="str">
            <v>517995</v>
          </cell>
          <cell r="B29" t="str">
            <v>517995 Sal&amp;Wages Exp-Regular Non-Exempt </v>
          </cell>
          <cell r="C29">
            <v>-2495.64</v>
          </cell>
        </row>
        <row r="30">
          <cell r="A30" t="str">
            <v>517996</v>
          </cell>
          <cell r="B30" t="str">
            <v>517996 Sal&amp;Wages Exp-Other Comp-Exempt </v>
          </cell>
          <cell r="C30">
            <v>4000</v>
          </cell>
        </row>
        <row r="31">
          <cell r="A31" t="str">
            <v>517999</v>
          </cell>
          <cell r="B31" t="str">
            <v>517999 Sal&amp;Wages Exp-Regular Exempt </v>
          </cell>
          <cell r="C31">
            <v>-26992.21</v>
          </cell>
        </row>
        <row r="32">
          <cell r="A32" t="str">
            <v>522010</v>
          </cell>
          <cell r="B32" t="str">
            <v>522010 Employ Rel Exp-Employee Travel </v>
          </cell>
          <cell r="C32">
            <v>1814.6</v>
          </cell>
        </row>
        <row r="33">
          <cell r="A33" t="str">
            <v>522030</v>
          </cell>
          <cell r="B33" t="str">
            <v>522030 Employ Rel Exp-Registration </v>
          </cell>
          <cell r="C33">
            <v>1545</v>
          </cell>
        </row>
        <row r="34">
          <cell r="A34" t="str">
            <v>522060</v>
          </cell>
          <cell r="B34" t="str">
            <v>522060 Employ Rel Exp-Bus Meals/Ent </v>
          </cell>
          <cell r="C34">
            <v>8344.5</v>
          </cell>
        </row>
        <row r="35">
          <cell r="A35" t="str">
            <v>522061</v>
          </cell>
          <cell r="B35" t="str">
            <v>522061 Employ Rel Exp-Bus Meals/Ent-PCard </v>
          </cell>
          <cell r="C35">
            <v>-35.33</v>
          </cell>
        </row>
        <row r="36">
          <cell r="A36" t="str">
            <v>522090</v>
          </cell>
          <cell r="B36" t="str">
            <v>522090 Employ Rel Exp-Awards/Gifts </v>
          </cell>
          <cell r="C36">
            <v>100.86</v>
          </cell>
        </row>
        <row r="37">
          <cell r="A37" t="str">
            <v>522130</v>
          </cell>
          <cell r="B37" t="str">
            <v>522130 Employ Rel Exp-Miscellaneous </v>
          </cell>
          <cell r="C37">
            <v>2614</v>
          </cell>
        </row>
        <row r="38">
          <cell r="A38" t="str">
            <v>530010</v>
          </cell>
          <cell r="B38" t="str">
            <v>530010 M&amp;S Exp - Non-Inventory </v>
          </cell>
          <cell r="C38">
            <v>1541.63</v>
          </cell>
        </row>
        <row r="39">
          <cell r="A39" t="str">
            <v>533010</v>
          </cell>
          <cell r="B39" t="str">
            <v>533010 M&amp;S Exp-Computer Hardware </v>
          </cell>
          <cell r="C39">
            <v>17403.3</v>
          </cell>
        </row>
        <row r="40">
          <cell r="A40" t="str">
            <v>533020</v>
          </cell>
          <cell r="B40" t="str">
            <v>533020 M&amp;S Exp-Computr Softwr &amp; Upgrades </v>
          </cell>
          <cell r="C40">
            <v>639.6</v>
          </cell>
        </row>
        <row r="41">
          <cell r="A41" t="str">
            <v>535015</v>
          </cell>
          <cell r="B41" t="str">
            <v>535015 M&amp;S Expenses - P-Card </v>
          </cell>
          <cell r="C41">
            <v>-100.86</v>
          </cell>
        </row>
        <row r="42">
          <cell r="A42" t="str">
            <v>550040</v>
          </cell>
          <cell r="B42" t="str">
            <v>550040 A &amp; G Exp-Postage/Courier Svcs </v>
          </cell>
          <cell r="C42">
            <v>260.92</v>
          </cell>
        </row>
        <row r="43">
          <cell r="A43" t="str">
            <v>550080</v>
          </cell>
          <cell r="B43" t="str">
            <v>550080 A &amp; G Exp-Club Membership &amp; Exp </v>
          </cell>
          <cell r="C43">
            <v>84.7</v>
          </cell>
        </row>
        <row r="44">
          <cell r="A44" t="str">
            <v>643004</v>
          </cell>
          <cell r="B44" t="str">
            <v>643004 Billable Hours </v>
          </cell>
          <cell r="C44">
            <v>-13824</v>
          </cell>
        </row>
        <row r="45">
          <cell r="A45" t="str">
            <v>643502</v>
          </cell>
          <cell r="B45" t="str">
            <v>643502 Fleet Pool Vehicles </v>
          </cell>
          <cell r="C45">
            <v>8.9</v>
          </cell>
        </row>
        <row r="46">
          <cell r="A46" t="str">
            <v>722140</v>
          </cell>
          <cell r="B46" t="str">
            <v>722140 Misc Taxes Exp </v>
          </cell>
          <cell r="C46">
            <v>11.49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otal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ctual Totals"/>
      <sheetName val="Actual NOX"/>
      <sheetName val="Actual Int"/>
      <sheetName val="Data"/>
      <sheetName val="WBS-Name"/>
      <sheetName val="Act&amp;Proj NOX"/>
      <sheetName val="Act&amp;Proj Interest"/>
    </sheetNames>
    <sheetDataSet>
      <sheetData sheetId="1">
        <row r="4">
          <cell r="A4" t="str">
            <v>Cost Element</v>
          </cell>
          <cell r="B4" t="str">
            <v>(All)</v>
          </cell>
        </row>
        <row r="6">
          <cell r="A6" t="str">
            <v>Sum of Amount</v>
          </cell>
          <cell r="C6" t="str">
            <v>Year</v>
          </cell>
        </row>
        <row r="7">
          <cell r="A7" t="str">
            <v>WBS</v>
          </cell>
          <cell r="B7" t="str">
            <v>WBS Name</v>
          </cell>
          <cell r="C7">
            <v>1999</v>
          </cell>
          <cell r="D7">
            <v>2000</v>
          </cell>
          <cell r="E7">
            <v>2001</v>
          </cell>
          <cell r="F7">
            <v>2002</v>
          </cell>
          <cell r="G7">
            <v>2003</v>
          </cell>
          <cell r="H7">
            <v>2004</v>
          </cell>
          <cell r="I7" t="str">
            <v>Grand Total</v>
          </cell>
        </row>
        <row r="8">
          <cell r="A8" t="str">
            <v>S/154015/CE/H26</v>
          </cell>
          <cell r="B8" t="str">
            <v>Replace Ignitors - WAPC Unit 5</v>
          </cell>
          <cell r="D8">
            <v>586673.83</v>
          </cell>
          <cell r="E8">
            <v>11225.02</v>
          </cell>
          <cell r="I8">
            <v>597898.85</v>
          </cell>
        </row>
        <row r="9">
          <cell r="A9" t="str">
            <v>S/154015/CE/H40</v>
          </cell>
          <cell r="B9" t="str">
            <v>Replace Ignitors - WAPC Unit 6</v>
          </cell>
          <cell r="C9">
            <v>399862.98</v>
          </cell>
          <cell r="D9">
            <v>573555.56</v>
          </cell>
          <cell r="E9">
            <v>6112.32</v>
          </cell>
          <cell r="I9">
            <v>979530.86</v>
          </cell>
        </row>
        <row r="10">
          <cell r="A10" t="str">
            <v>S/154015/CE/H55</v>
          </cell>
          <cell r="B10" t="str">
            <v>Install Low NOX Firing System - WAPC 5</v>
          </cell>
          <cell r="C10">
            <v>20859.81</v>
          </cell>
          <cell r="D10">
            <v>9071681.649999995</v>
          </cell>
          <cell r="E10">
            <v>498341.83</v>
          </cell>
          <cell r="F10">
            <v>-1000</v>
          </cell>
          <cell r="I10">
            <v>9589883.289999995</v>
          </cell>
        </row>
        <row r="11">
          <cell r="A11" t="str">
            <v>S/154015/CE/H61</v>
          </cell>
          <cell r="B11" t="str">
            <v>Install Low NOX Firing System - WAPC 6</v>
          </cell>
          <cell r="C11">
            <v>3915064.49</v>
          </cell>
          <cell r="D11">
            <v>5594578.849999998</v>
          </cell>
          <cell r="E11">
            <v>72577.52</v>
          </cell>
          <cell r="I11">
            <v>9582220.859999996</v>
          </cell>
        </row>
        <row r="12">
          <cell r="A12" t="str">
            <v>S/154015/CE/H90</v>
          </cell>
          <cell r="B12" t="str">
            <v>Install SCR's - WAPC 5</v>
          </cell>
          <cell r="C12">
            <v>168311.78</v>
          </cell>
          <cell r="D12">
            <v>13536980.329999993</v>
          </cell>
          <cell r="E12">
            <v>24804663.82999998</v>
          </cell>
          <cell r="F12">
            <v>32200123.000000037</v>
          </cell>
          <cell r="G12">
            <v>10818357.85999999</v>
          </cell>
          <cell r="H12">
            <v>2402323.6</v>
          </cell>
          <cell r="I12">
            <v>83930760.39999998</v>
          </cell>
        </row>
        <row r="13">
          <cell r="A13" t="str">
            <v>S/154015/CE/H91</v>
          </cell>
          <cell r="B13" t="str">
            <v>Install SCR's - WAPC 6</v>
          </cell>
          <cell r="C13">
            <v>163938.23</v>
          </cell>
          <cell r="D13">
            <v>7634151.659999999</v>
          </cell>
          <cell r="E13">
            <v>23316353.219999988</v>
          </cell>
          <cell r="F13">
            <v>36186965.42</v>
          </cell>
          <cell r="G13">
            <v>4702079.06</v>
          </cell>
          <cell r="H13">
            <v>1117220.4</v>
          </cell>
          <cell r="I13">
            <v>73120707.99</v>
          </cell>
        </row>
        <row r="14">
          <cell r="A14" t="str">
            <v>S/154020/CE/H29</v>
          </cell>
          <cell r="B14" t="str">
            <v>Install Low NOX Firing System - WAPC 8</v>
          </cell>
          <cell r="C14">
            <v>15410.42</v>
          </cell>
          <cell r="D14">
            <v>3241405.86</v>
          </cell>
          <cell r="E14">
            <v>8551418.000000006</v>
          </cell>
          <cell r="F14">
            <v>370964.91</v>
          </cell>
          <cell r="I14">
            <v>12179199.190000005</v>
          </cell>
        </row>
        <row r="15">
          <cell r="A15" t="str">
            <v>S/154020/CE/H93</v>
          </cell>
          <cell r="B15" t="str">
            <v>Install SCR's - WAPC 7</v>
          </cell>
          <cell r="C15">
            <v>157717.43</v>
          </cell>
          <cell r="D15">
            <v>1633933.08</v>
          </cell>
          <cell r="E15">
            <v>41705903.000000015</v>
          </cell>
          <cell r="F15">
            <v>12646323.150000004</v>
          </cell>
          <cell r="G15">
            <v>38232123.95000002</v>
          </cell>
          <cell r="H15">
            <v>15513673.890000006</v>
          </cell>
          <cell r="I15">
            <v>109889674.50000004</v>
          </cell>
        </row>
        <row r="16">
          <cell r="A16" t="str">
            <v>S/154020/CE/H94</v>
          </cell>
          <cell r="B16" t="str">
            <v>Install SCR's - WAPC 8</v>
          </cell>
          <cell r="C16">
            <v>156926.35</v>
          </cell>
          <cell r="D16">
            <v>8624875.910000004</v>
          </cell>
          <cell r="E16">
            <v>49252496.13999997</v>
          </cell>
          <cell r="F16">
            <v>34736596.219999984</v>
          </cell>
          <cell r="G16">
            <v>32254516.68</v>
          </cell>
          <cell r="H16">
            <v>2244594.16</v>
          </cell>
          <cell r="I16">
            <v>127270005.45999995</v>
          </cell>
        </row>
        <row r="17">
          <cell r="A17" t="str">
            <v>S/154034/CE/G13</v>
          </cell>
          <cell r="B17" t="str">
            <v>LMS - NOX Reduction Program - Unit 2</v>
          </cell>
          <cell r="C17">
            <v>774.78</v>
          </cell>
          <cell r="D17">
            <v>8357535.480000004</v>
          </cell>
          <cell r="E17">
            <v>235004.28</v>
          </cell>
          <cell r="F17">
            <v>-13641.56</v>
          </cell>
          <cell r="I17">
            <v>8579672.980000004</v>
          </cell>
        </row>
        <row r="18">
          <cell r="A18" t="str">
            <v>S/154034/CE/G14</v>
          </cell>
          <cell r="B18" t="str">
            <v>LMS - Low NOX Retrofit - Unit 1</v>
          </cell>
          <cell r="E18">
            <v>15654897.809999995</v>
          </cell>
          <cell r="F18">
            <v>1031559.48</v>
          </cell>
          <cell r="H18">
            <v>-1.58</v>
          </cell>
          <cell r="I18">
            <v>16686455.709999995</v>
          </cell>
        </row>
        <row r="19">
          <cell r="A19" t="str">
            <v>S/154034/CE/G16</v>
          </cell>
          <cell r="B19" t="str">
            <v>LMS - Ultra Low NOx Controls - Unit 2</v>
          </cell>
          <cell r="E19">
            <v>50</v>
          </cell>
          <cell r="I19">
            <v>50</v>
          </cell>
        </row>
        <row r="20">
          <cell r="A20" t="str">
            <v>S/154034/CE/G20</v>
          </cell>
          <cell r="B20" t="str">
            <v>LMS - Phase II NOX Retrofit - Unit 2</v>
          </cell>
          <cell r="E20">
            <v>250812.98</v>
          </cell>
          <cell r="F20">
            <v>104096.59</v>
          </cell>
          <cell r="G20">
            <v>3122239.26</v>
          </cell>
          <cell r="I20">
            <v>3477148.83</v>
          </cell>
        </row>
        <row r="21">
          <cell r="A21" t="str">
            <v>S/154034/CE/G21</v>
          </cell>
          <cell r="B21" t="str">
            <v>LMS - Phase II NOX Retrofit - Fuel Switch Del</v>
          </cell>
          <cell r="E21">
            <v>15478195.009999998</v>
          </cell>
          <cell r="F21">
            <v>26038870.16999999</v>
          </cell>
          <cell r="G21">
            <v>483214.87</v>
          </cell>
          <cell r="H21">
            <v>104564.67</v>
          </cell>
          <cell r="I21">
            <v>42104844.71999999</v>
          </cell>
        </row>
        <row r="22">
          <cell r="A22" t="str">
            <v>S/154034/CE/H01</v>
          </cell>
          <cell r="B22" t="str">
            <v>LMS-Train Unloading Facility</v>
          </cell>
          <cell r="D22">
            <v>160461.25</v>
          </cell>
          <cell r="E22">
            <v>275.0699999999921</v>
          </cell>
          <cell r="F22">
            <v>753.91</v>
          </cell>
          <cell r="I22">
            <v>161490.23</v>
          </cell>
        </row>
        <row r="23">
          <cell r="A23" t="str">
            <v>S/154074/CE/H90</v>
          </cell>
          <cell r="B23" t="str">
            <v>GBY - NOX Reduction Program - IFGR U5</v>
          </cell>
          <cell r="D23">
            <v>757760.21</v>
          </cell>
          <cell r="E23">
            <v>61777.63</v>
          </cell>
          <cell r="F23">
            <v>318017.45</v>
          </cell>
          <cell r="G23">
            <v>277.46</v>
          </cell>
          <cell r="I23">
            <v>1137832.75</v>
          </cell>
        </row>
        <row r="24">
          <cell r="A24" t="str">
            <v>S/154084/CE/H65</v>
          </cell>
          <cell r="B24" t="str">
            <v>SRB - NOX Reduction Program - IFGR U3</v>
          </cell>
          <cell r="D24">
            <v>125648.68</v>
          </cell>
          <cell r="E24">
            <v>331323.05</v>
          </cell>
          <cell r="F24">
            <v>12132</v>
          </cell>
          <cell r="I24">
            <v>469103.73</v>
          </cell>
        </row>
        <row r="25">
          <cell r="A25" t="str">
            <v>S/154084/CE/H66</v>
          </cell>
          <cell r="B25" t="str">
            <v>SRB - NOX Reduction Program - IFGR U4</v>
          </cell>
          <cell r="D25">
            <v>123841.84</v>
          </cell>
          <cell r="E25">
            <v>472700.05</v>
          </cell>
          <cell r="F25">
            <v>-66</v>
          </cell>
          <cell r="I25">
            <v>596475.89</v>
          </cell>
        </row>
        <row r="26">
          <cell r="A26" t="str">
            <v>S/154095/CE/H106</v>
          </cell>
          <cell r="B26" t="str">
            <v>SJS - NOX Reduction Program - Unit 1</v>
          </cell>
          <cell r="D26">
            <v>95814.7</v>
          </cell>
          <cell r="E26">
            <v>681041.02</v>
          </cell>
          <cell r="F26">
            <v>702539.59</v>
          </cell>
          <cell r="G26">
            <v>265629.43</v>
          </cell>
          <cell r="H26">
            <v>0</v>
          </cell>
          <cell r="I26">
            <v>1745024.74</v>
          </cell>
        </row>
        <row r="27">
          <cell r="A27" t="str">
            <v>S/154095/CE/H107</v>
          </cell>
          <cell r="B27" t="str">
            <v>SJS - NOX Reduction Program - Unit 2</v>
          </cell>
          <cell r="D27">
            <v>95942.02</v>
          </cell>
          <cell r="E27">
            <v>762680.89</v>
          </cell>
          <cell r="F27">
            <v>664548.83</v>
          </cell>
          <cell r="G27">
            <v>271729.37</v>
          </cell>
          <cell r="H27">
            <v>0</v>
          </cell>
          <cell r="I27">
            <v>1794901.11</v>
          </cell>
        </row>
        <row r="28">
          <cell r="A28" t="str">
            <v>S/154104/CE/H103</v>
          </cell>
          <cell r="B28" t="str">
            <v>CBY - NOX Reduction Program - SCR's U1</v>
          </cell>
          <cell r="D28">
            <v>1020307.9</v>
          </cell>
          <cell r="E28">
            <v>12402506.62</v>
          </cell>
          <cell r="F28">
            <v>8252653.970000001</v>
          </cell>
          <cell r="G28">
            <v>704366.93</v>
          </cell>
          <cell r="H28">
            <v>1782536.4</v>
          </cell>
          <cell r="I28">
            <v>24162371.82</v>
          </cell>
        </row>
        <row r="29">
          <cell r="A29" t="str">
            <v>S/154104/CE/H104</v>
          </cell>
          <cell r="B29" t="str">
            <v>CBY - NOX Reduction Program - SCR's U2</v>
          </cell>
          <cell r="D29">
            <v>3157984.37</v>
          </cell>
          <cell r="E29">
            <v>23556774.390000038</v>
          </cell>
          <cell r="F29">
            <v>22822356.26999999</v>
          </cell>
          <cell r="G29">
            <v>3037895.92</v>
          </cell>
          <cell r="H29">
            <v>1482960.45</v>
          </cell>
          <cell r="I29">
            <v>54057971.40000002</v>
          </cell>
        </row>
        <row r="30">
          <cell r="A30" t="str">
            <v>S/154104/CE/H105</v>
          </cell>
          <cell r="B30" t="str">
            <v>CBY - NOX Reduction Program - SCR's U3</v>
          </cell>
          <cell r="D30">
            <v>754350.48</v>
          </cell>
          <cell r="E30">
            <v>3540981.91</v>
          </cell>
          <cell r="F30">
            <v>7992965.05</v>
          </cell>
          <cell r="G30">
            <v>618627.49</v>
          </cell>
          <cell r="H30">
            <v>-82330.64</v>
          </cell>
          <cell r="I30">
            <v>12824594.289999997</v>
          </cell>
        </row>
        <row r="31">
          <cell r="A31" t="str">
            <v>S/154104/CE/H25</v>
          </cell>
          <cell r="B31" t="str">
            <v>Install Furnance Windbox O2 Monitors - U1-3</v>
          </cell>
          <cell r="D31">
            <v>252400.56</v>
          </cell>
          <cell r="E31">
            <v>14260.14</v>
          </cell>
          <cell r="I31">
            <v>266660.7</v>
          </cell>
        </row>
        <row r="32">
          <cell r="A32" t="str">
            <v>S/154114/CE/H102</v>
          </cell>
          <cell r="B32" t="str">
            <v>PHR - NOX Reduction Program - SCR's U1</v>
          </cell>
          <cell r="D32">
            <v>1088404.11</v>
          </cell>
          <cell r="E32">
            <v>1934498.71</v>
          </cell>
          <cell r="F32">
            <v>2124275.31</v>
          </cell>
          <cell r="G32">
            <v>1232097.86</v>
          </cell>
          <cell r="H32">
            <v>14320.82</v>
          </cell>
          <cell r="I32">
            <v>6393596.809999999</v>
          </cell>
        </row>
        <row r="33">
          <cell r="A33" t="str">
            <v>S/154114/CE/H103</v>
          </cell>
          <cell r="B33" t="str">
            <v>PHR - NOX Reduction Program - SCR's U2</v>
          </cell>
          <cell r="D33">
            <v>885923.72</v>
          </cell>
          <cell r="E33">
            <v>1883594.47</v>
          </cell>
          <cell r="F33">
            <v>1835901.17</v>
          </cell>
          <cell r="G33">
            <v>1374895.95</v>
          </cell>
          <cell r="H33">
            <v>-124530.26</v>
          </cell>
          <cell r="I33">
            <v>5855785.049999998</v>
          </cell>
        </row>
        <row r="34">
          <cell r="A34" t="str">
            <v>S/154114/CE/H104</v>
          </cell>
          <cell r="B34" t="str">
            <v>PHR - NOX Reduction Program - SCR's U3</v>
          </cell>
          <cell r="D34">
            <v>954933.27</v>
          </cell>
          <cell r="E34">
            <v>3237771.44</v>
          </cell>
          <cell r="F34">
            <v>1421936.72</v>
          </cell>
          <cell r="G34">
            <v>627972.81</v>
          </cell>
          <cell r="H34">
            <v>57784.72</v>
          </cell>
          <cell r="I34">
            <v>6300398.959999997</v>
          </cell>
        </row>
        <row r="35">
          <cell r="A35" t="str">
            <v>S/154114/CE/H105</v>
          </cell>
          <cell r="B35" t="str">
            <v>PHR - NOX Reduction Program - SCR's U4</v>
          </cell>
          <cell r="D35">
            <v>4007738.59</v>
          </cell>
          <cell r="E35">
            <v>21865097.190000046</v>
          </cell>
          <cell r="F35">
            <v>21801622.939999994</v>
          </cell>
          <cell r="G35">
            <v>4953920.45</v>
          </cell>
          <cell r="H35">
            <v>-6117.39</v>
          </cell>
          <cell r="I35">
            <v>52622261.78000004</v>
          </cell>
        </row>
        <row r="36">
          <cell r="A36" t="str">
            <v>S/154114/CE/H25</v>
          </cell>
          <cell r="B36" t="str">
            <v>Install O2 Monitor in Boiler Windbox - U4</v>
          </cell>
          <cell r="D36">
            <v>98528.44</v>
          </cell>
          <cell r="I36">
            <v>98528.44</v>
          </cell>
        </row>
        <row r="37">
          <cell r="A37" t="str">
            <v>S/154124/CE/H62</v>
          </cell>
          <cell r="B37" t="str">
            <v>WAPG - NOX Reduction Program - IFGR U2</v>
          </cell>
          <cell r="D37">
            <v>243.54</v>
          </cell>
          <cell r="E37">
            <v>470004.15</v>
          </cell>
          <cell r="F37">
            <v>26387.22</v>
          </cell>
          <cell r="I37">
            <v>496634.91</v>
          </cell>
        </row>
        <row r="38">
          <cell r="A38" t="str">
            <v>S/154124/CE/H64</v>
          </cell>
          <cell r="B38" t="str">
            <v>WAPG - NOX Reduction Program - SCR's U4</v>
          </cell>
          <cell r="D38">
            <v>313918.29</v>
          </cell>
          <cell r="E38">
            <v>1012088</v>
          </cell>
          <cell r="F38">
            <v>3316779.17</v>
          </cell>
          <cell r="G38">
            <v>787655.85</v>
          </cell>
          <cell r="H38">
            <v>3240.84</v>
          </cell>
          <cell r="I38">
            <v>5433682.15</v>
          </cell>
        </row>
        <row r="39">
          <cell r="A39" t="str">
            <v>S/154134/CE/H17S</v>
          </cell>
          <cell r="B39" t="str">
            <v>THW - NOX Reduction Program - IFGR U2</v>
          </cell>
          <cell r="E39">
            <v>93228.07</v>
          </cell>
          <cell r="F39">
            <v>68522.41</v>
          </cell>
          <cell r="I39">
            <v>161750.48</v>
          </cell>
        </row>
        <row r="40">
          <cell r="A40" t="str">
            <v>Grand Total</v>
          </cell>
          <cell r="C40">
            <v>4998866.27</v>
          </cell>
          <cell r="D40">
            <v>72749574.18</v>
          </cell>
          <cell r="E40">
            <v>252158653.76000002</v>
          </cell>
          <cell r="F40">
            <v>214662183.39</v>
          </cell>
          <cell r="G40">
            <v>103487601.20000003</v>
          </cell>
          <cell r="H40">
            <v>24510240.080000002</v>
          </cell>
          <cell r="I40">
            <v>672567118.88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-1 (Rate Base and Return)"/>
      <sheetName val="B-1.1 (Rate Base and Return-TX)"/>
      <sheetName val="B-1.2 (Perc of Plant in Servce)"/>
      <sheetName val="B-1.3 (Penalties or Fines)"/>
      <sheetName val="B-1.4 (Post Test Year Adj)"/>
      <sheetName val="B-1.5 (Proforma adjustments)"/>
      <sheetName val="B-1.5.1 (Prop Under Cap Lease)"/>
      <sheetName val="B-1.5.2 (Constr Work in Prog)"/>
      <sheetName val="B-1.5.3 (Material and Supplies)"/>
      <sheetName val="B-1.5.4 Accum Depr"/>
      <sheetName val="B-1.5.5 (Plant Held - Fut Use)"/>
      <sheetName val="B-1.5.6 (Plant Acquisition)"/>
      <sheetName val="B-1.5.7 (Fuel Inventory)"/>
      <sheetName val="B-1.5.8 (Prepaid Pension)"/>
      <sheetName val="B-1.5.9 (ADIT)"/>
      <sheetName val="B-1.5.10 (AFUDC)"/>
      <sheetName val="B-1.5.11 (Acc Depr SFAS 143)"/>
      <sheetName val="B-1.5.12 (AFUDC)"/>
      <sheetName val="B-1.5.13 (mine reclamation)"/>
      <sheetName val="B-1.5.14 (Other Plant Adj)"/>
      <sheetName val="B-1.5.15 (Dolet ARO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 &amp; E"/>
      <sheetName val="O &amp; M"/>
    </sheetNames>
    <sheetDataSet>
      <sheetData sheetId="1">
        <row r="5">
          <cell r="T5" t="str">
            <v>2000-12-31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 &amp; E"/>
      <sheetName val="O &amp; M"/>
    </sheetNames>
    <sheetDataSet>
      <sheetData sheetId="1">
        <row r="5">
          <cell r="T5" t="str">
            <v>2000-12-31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Not Used"/>
    </sheetNames>
    <sheetDataSet>
      <sheetData sheetId="0">
        <row r="1">
          <cell r="A1" t="str">
            <v>Reliant Energy HL&amp;P</v>
          </cell>
          <cell r="O1" t="str">
            <v>Figure CDT -15</v>
          </cell>
          <cell r="Q1" t="str">
            <v>Reliant Energy HL&amp;P</v>
          </cell>
          <cell r="AA1" t="str">
            <v>Figure CDT -15</v>
          </cell>
        </row>
        <row r="2">
          <cell r="A2" t="str">
            <v>Direct Testimony of C.D. Thomas</v>
          </cell>
          <cell r="C2" t="str">
            <v>NOT Complete</v>
          </cell>
          <cell r="O2" t="str">
            <v>Page 1 of 2</v>
          </cell>
          <cell r="Q2" t="str">
            <v>Direct Testimony of C.D. Thomas</v>
          </cell>
          <cell r="AA2" t="str">
            <v>Page 2 of 2</v>
          </cell>
        </row>
        <row r="3">
          <cell r="A3" t="str">
            <v>Over/Under Recovery of Fuel: Out of Period Adjustments </v>
          </cell>
          <cell r="Q3" t="str">
            <v>Over/Under Recovery of Interest: Out of Period Adjustments </v>
          </cell>
        </row>
        <row r="4">
          <cell r="Q4" t="str">
            <v>August 1, 1997 - December 31, 2001</v>
          </cell>
        </row>
        <row r="6">
          <cell r="F6" t="str">
            <v>Explanations:</v>
          </cell>
          <cell r="H6" t="str">
            <v> </v>
          </cell>
          <cell r="J6" t="str">
            <v> </v>
          </cell>
          <cell r="V6" t="str">
            <v>Explanations:</v>
          </cell>
        </row>
        <row r="7">
          <cell r="H7" t="str">
            <v> </v>
          </cell>
          <cell r="N7" t="str">
            <v>Out </v>
          </cell>
          <cell r="R7" t="str">
            <v>Cumulative Monthly Interest Over/Under Recovery</v>
          </cell>
          <cell r="V7" t="str">
            <v>Natural Gas</v>
          </cell>
          <cell r="W7" t="str">
            <v>Average Cost</v>
          </cell>
          <cell r="Y7" t="str">
            <v>Interest</v>
          </cell>
          <cell r="Z7" t="str">
            <v>New Interest</v>
          </cell>
        </row>
        <row r="8">
          <cell r="B8" t="str">
            <v>Monthly Fuel Over/Under Activity</v>
          </cell>
          <cell r="F8" t="str">
            <v>Fuel</v>
          </cell>
          <cell r="G8" t="str">
            <v>Gas</v>
          </cell>
          <cell r="H8" t="str">
            <v>Revenue</v>
          </cell>
          <cell r="I8" t="str">
            <v>Coal</v>
          </cell>
          <cell r="J8" t="str">
            <v>Oil</v>
          </cell>
          <cell r="K8" t="str">
            <v>Lignite</v>
          </cell>
          <cell r="M8" t="str">
            <v>Purchased</v>
          </cell>
          <cell r="N8" t="str">
            <v>Of</v>
          </cell>
          <cell r="Q8" t="str">
            <v>Month</v>
          </cell>
          <cell r="R8" t="str">
            <v>Adjustments in</v>
          </cell>
          <cell r="S8" t="str">
            <v>Adjustments </v>
          </cell>
          <cell r="U8" t="str">
            <v>Out of Period</v>
          </cell>
          <cell r="V8" t="str">
            <v>Correction</v>
          </cell>
          <cell r="W8" t="str">
            <v>Inventory</v>
          </cell>
          <cell r="X8" t="str">
            <v>Revenue</v>
          </cell>
          <cell r="Y8" t="str">
            <v>Adjustments</v>
          </cell>
          <cell r="Z8" t="str">
            <v>Methodology</v>
          </cell>
          <cell r="AA8" t="str">
            <v>Rounding</v>
          </cell>
        </row>
        <row r="9">
          <cell r="A9" t="str">
            <v>Month</v>
          </cell>
          <cell r="B9" t="str">
            <v>Adjustments in</v>
          </cell>
          <cell r="C9" t="str">
            <v>Adjustments </v>
          </cell>
          <cell r="D9" t="str">
            <v>Out of Period </v>
          </cell>
          <cell r="F9" t="str">
            <v>Settlement</v>
          </cell>
          <cell r="H9" t="str">
            <v>Adjustments</v>
          </cell>
          <cell r="I9" t="str">
            <v>Adjustments</v>
          </cell>
          <cell r="J9" t="str">
            <v>Adjustments</v>
          </cell>
          <cell r="K9" t="str">
            <v>Adjustments</v>
          </cell>
          <cell r="L9" t="str">
            <v>Surcharge</v>
          </cell>
          <cell r="M9" t="str">
            <v>Power</v>
          </cell>
          <cell r="N9" t="str">
            <v>Period</v>
          </cell>
          <cell r="O9" t="str">
            <v>Rounding</v>
          </cell>
          <cell r="Q9" t="str">
            <v>Year</v>
          </cell>
          <cell r="R9" t="str">
            <v>Period Incurred</v>
          </cell>
          <cell r="S9" t="str">
            <v>As Booked</v>
          </cell>
          <cell r="T9" t="str">
            <v>Cumulative Diff.</v>
          </cell>
          <cell r="U9" t="str">
            <v>Adjustments</v>
          </cell>
          <cell r="V9" t="str">
            <v>June 1997</v>
          </cell>
          <cell r="W9" t="str">
            <v>Adjustment</v>
          </cell>
          <cell r="X9" t="str">
            <v>Adjustments</v>
          </cell>
          <cell r="Y9" t="str">
            <v>Oct/Nov 1997</v>
          </cell>
          <cell r="Z9" t="str">
            <v>Restatement</v>
          </cell>
        </row>
        <row r="10">
          <cell r="A10" t="str">
            <v>Year</v>
          </cell>
          <cell r="B10" t="str">
            <v>Period Incurred</v>
          </cell>
          <cell r="C10" t="str">
            <v>As Booked</v>
          </cell>
          <cell r="D10" t="str">
            <v>Adjustments</v>
          </cell>
          <cell r="F10" t="str">
            <v>December 1998</v>
          </cell>
          <cell r="G10" t="str">
            <v>Adjustments</v>
          </cell>
          <cell r="N10" t="str">
            <v>Previous</v>
          </cell>
        </row>
        <row r="11">
          <cell r="A11" t="str">
            <v>FUEL:</v>
          </cell>
          <cell r="Q11" t="str">
            <v>INTEREST:</v>
          </cell>
        </row>
        <row r="13">
          <cell r="A13" t="str">
            <v>August 1997</v>
          </cell>
          <cell r="B13">
            <v>-11097493.19</v>
          </cell>
          <cell r="C13">
            <v>-12306153.560000002</v>
          </cell>
          <cell r="D13">
            <v>1208660.370000003</v>
          </cell>
          <cell r="F13">
            <v>1967404.06</v>
          </cell>
          <cell r="G13">
            <v>-209818.28</v>
          </cell>
          <cell r="I13">
            <v>-470380.9</v>
          </cell>
          <cell r="L13">
            <v>20786</v>
          </cell>
          <cell r="N13">
            <v>-99330</v>
          </cell>
          <cell r="O13">
            <v>-0.5099999970989302</v>
          </cell>
          <cell r="Q13" t="str">
            <v>August 1997</v>
          </cell>
          <cell r="R13">
            <v>-145960.46</v>
          </cell>
          <cell r="S13">
            <v>-2118877.7595699336</v>
          </cell>
          <cell r="T13">
            <v>1972917.2995699337</v>
          </cell>
          <cell r="U13">
            <v>-1972917.2995699337</v>
          </cell>
          <cell r="AA13">
            <v>-1972917.2995699337</v>
          </cell>
        </row>
        <row r="14">
          <cell r="A14" t="str">
            <v>September</v>
          </cell>
          <cell r="B14">
            <v>-13099300.68</v>
          </cell>
          <cell r="C14">
            <v>-13825663.840000004</v>
          </cell>
          <cell r="D14">
            <v>726363.1600000039</v>
          </cell>
          <cell r="F14">
            <v>1177952.22</v>
          </cell>
          <cell r="G14">
            <v>-108190.27</v>
          </cell>
          <cell r="I14">
            <v>-138786.74</v>
          </cell>
          <cell r="K14">
            <v>-225514.89</v>
          </cell>
          <cell r="L14">
            <v>20903</v>
          </cell>
          <cell r="O14">
            <v>-0.15999999607447535</v>
          </cell>
          <cell r="Q14" t="str">
            <v>September</v>
          </cell>
          <cell r="R14">
            <v>-161514.34</v>
          </cell>
          <cell r="S14">
            <v>-2288725.4421422547</v>
          </cell>
          <cell r="T14">
            <v>2127211.102142255</v>
          </cell>
          <cell r="U14">
            <v>-154293.80257232115</v>
          </cell>
          <cell r="AA14">
            <v>-154293.80257232115</v>
          </cell>
        </row>
        <row r="15">
          <cell r="A15" t="str">
            <v>October</v>
          </cell>
          <cell r="B15">
            <v>-4085411.32</v>
          </cell>
          <cell r="C15">
            <v>-5179168.480000004</v>
          </cell>
          <cell r="D15">
            <v>1093757.1600000043</v>
          </cell>
          <cell r="F15">
            <v>1117765.89</v>
          </cell>
          <cell r="G15">
            <v>-86958.99</v>
          </cell>
          <cell r="L15">
            <v>119815</v>
          </cell>
          <cell r="N15">
            <v>-56866</v>
          </cell>
          <cell r="O15">
            <v>1.2600000044476474</v>
          </cell>
          <cell r="Q15" t="str">
            <v>October</v>
          </cell>
          <cell r="R15">
            <v>-268032.32</v>
          </cell>
          <cell r="S15">
            <v>-2569642.4005949134</v>
          </cell>
          <cell r="T15">
            <v>2301610.0805949136</v>
          </cell>
          <cell r="U15">
            <v>-174398.97845265875</v>
          </cell>
          <cell r="AA15">
            <v>-174398.97845265875</v>
          </cell>
        </row>
        <row r="16">
          <cell r="A16" t="str">
            <v>November</v>
          </cell>
          <cell r="B16">
            <v>4156116.98</v>
          </cell>
          <cell r="C16">
            <v>3049532.7600000054</v>
          </cell>
          <cell r="D16">
            <v>1106584.2199999946</v>
          </cell>
          <cell r="F16">
            <v>1162127.67</v>
          </cell>
          <cell r="G16">
            <v>-55543.66</v>
          </cell>
          <cell r="O16">
            <v>0.20999999469495378</v>
          </cell>
          <cell r="Q16" t="str">
            <v>November</v>
          </cell>
          <cell r="R16">
            <v>-460147.43</v>
          </cell>
          <cell r="S16">
            <v>-2948681.584057615</v>
          </cell>
          <cell r="T16">
            <v>2488534.154057615</v>
          </cell>
          <cell r="U16">
            <v>-186924.0734627014</v>
          </cell>
          <cell r="AA16">
            <v>-186924.0734627014</v>
          </cell>
        </row>
        <row r="17">
          <cell r="A17" t="str">
            <v>December</v>
          </cell>
          <cell r="B17">
            <v>-11517162.47</v>
          </cell>
          <cell r="C17">
            <v>-14518247.070000023</v>
          </cell>
          <cell r="D17">
            <v>3001084.600000022</v>
          </cell>
          <cell r="F17">
            <v>1166032.77</v>
          </cell>
          <cell r="G17">
            <v>-111389.57</v>
          </cell>
          <cell r="I17">
            <v>1720680.89</v>
          </cell>
          <cell r="K17">
            <v>225514.89</v>
          </cell>
          <cell r="N17">
            <v>245.62</v>
          </cell>
          <cell r="O17">
            <v>2.211424998677103E-08</v>
          </cell>
          <cell r="Q17" t="str">
            <v>December</v>
          </cell>
          <cell r="R17">
            <v>-648157.35</v>
          </cell>
          <cell r="S17">
            <v>-3342447.779724745</v>
          </cell>
          <cell r="T17">
            <v>2694290.429724745</v>
          </cell>
          <cell r="U17">
            <v>-205756.27566713002</v>
          </cell>
          <cell r="AA17">
            <v>-205756.27566713002</v>
          </cell>
        </row>
        <row r="18">
          <cell r="A18" t="str">
            <v>January 1998</v>
          </cell>
          <cell r="B18">
            <v>-1147443.92</v>
          </cell>
          <cell r="C18">
            <v>-2169498.86999999</v>
          </cell>
          <cell r="D18">
            <v>1022054.9499999899</v>
          </cell>
          <cell r="F18">
            <v>1139260.7</v>
          </cell>
          <cell r="G18">
            <v>-117206.14000000001</v>
          </cell>
          <cell r="O18">
            <v>0.38999999000225216</v>
          </cell>
          <cell r="Q18" t="str">
            <v>January 1998</v>
          </cell>
          <cell r="R18">
            <v>-893319.05</v>
          </cell>
          <cell r="S18">
            <v>-3774452.250466325</v>
          </cell>
          <cell r="T18">
            <v>2881133.2004663246</v>
          </cell>
          <cell r="U18">
            <v>-186842.7707415796</v>
          </cell>
          <cell r="AA18">
            <v>-186842.7707415796</v>
          </cell>
        </row>
        <row r="19">
          <cell r="A19" t="str">
            <v>February</v>
          </cell>
          <cell r="B19">
            <v>22546595.86</v>
          </cell>
          <cell r="C19">
            <v>21779054.560000017</v>
          </cell>
          <cell r="D19">
            <v>767541.2999999821</v>
          </cell>
          <cell r="F19">
            <v>1095888.41</v>
          </cell>
          <cell r="G19">
            <v>-328347.63</v>
          </cell>
          <cell r="O19">
            <v>0.5199999822070822</v>
          </cell>
          <cell r="Q19" t="str">
            <v>February</v>
          </cell>
          <cell r="R19">
            <v>-1157837.78</v>
          </cell>
          <cell r="S19">
            <v>-4231239.139148703</v>
          </cell>
          <cell r="T19">
            <v>3073401.3591487026</v>
          </cell>
          <cell r="U19">
            <v>-192268.158682378</v>
          </cell>
          <cell r="AA19">
            <v>-192268.158682378</v>
          </cell>
        </row>
        <row r="20">
          <cell r="A20" t="str">
            <v>March</v>
          </cell>
          <cell r="B20">
            <v>-10199938.38</v>
          </cell>
          <cell r="C20">
            <v>-13194765.510000005</v>
          </cell>
          <cell r="D20">
            <v>2994827.1300000045</v>
          </cell>
          <cell r="F20">
            <v>978468.91</v>
          </cell>
          <cell r="G20">
            <v>729994.3099999999</v>
          </cell>
          <cell r="I20">
            <v>1286364</v>
          </cell>
          <cell r="O20">
            <v>-0.0899999956600368</v>
          </cell>
          <cell r="Q20" t="str">
            <v>March</v>
          </cell>
          <cell r="R20">
            <v>-1326917.98</v>
          </cell>
          <cell r="S20">
            <v>-4596893.944386377</v>
          </cell>
          <cell r="T20">
            <v>3269975.964386377</v>
          </cell>
          <cell r="U20">
            <v>-196574.60523767443</v>
          </cell>
          <cell r="AA20">
            <v>-196574.60523767443</v>
          </cell>
        </row>
        <row r="21">
          <cell r="A21" t="str">
            <v>April</v>
          </cell>
          <cell r="B21">
            <v>-17224947.57</v>
          </cell>
          <cell r="C21">
            <v>-18237653.85000001</v>
          </cell>
          <cell r="D21">
            <v>1012706.2800000086</v>
          </cell>
          <cell r="F21">
            <v>1103299.24</v>
          </cell>
          <cell r="G21">
            <v>-90593.44</v>
          </cell>
          <cell r="O21">
            <v>0.480000008654315</v>
          </cell>
          <cell r="Q21" t="str">
            <v>April</v>
          </cell>
          <cell r="R21">
            <v>-1532027.57</v>
          </cell>
          <cell r="S21">
            <v>-5012900.030776421</v>
          </cell>
          <cell r="T21">
            <v>3480872.4607764203</v>
          </cell>
          <cell r="U21">
            <v>-210896.4963900433</v>
          </cell>
          <cell r="AA21">
            <v>-210896.4963900433</v>
          </cell>
        </row>
        <row r="22">
          <cell r="A22" t="str">
            <v>May</v>
          </cell>
          <cell r="B22">
            <v>-40412888.81</v>
          </cell>
          <cell r="C22">
            <v>-41622779.770000026</v>
          </cell>
          <cell r="D22">
            <v>1209890.9600000232</v>
          </cell>
          <cell r="F22">
            <v>1219647.64</v>
          </cell>
          <cell r="G22">
            <v>-9756.999999999998</v>
          </cell>
          <cell r="O22">
            <v>0.32000002334643796</v>
          </cell>
          <cell r="Q22" t="str">
            <v>May</v>
          </cell>
          <cell r="R22">
            <v>-1796961.15</v>
          </cell>
          <cell r="S22">
            <v>-5494221.64727257</v>
          </cell>
          <cell r="T22">
            <v>3697260.49727257</v>
          </cell>
          <cell r="U22">
            <v>-216388.03649614984</v>
          </cell>
          <cell r="AA22">
            <v>-216388.03649614984</v>
          </cell>
        </row>
        <row r="23">
          <cell r="A23" t="str">
            <v>June</v>
          </cell>
          <cell r="B23">
            <v>10489533.83</v>
          </cell>
          <cell r="C23">
            <v>9954216.849999964</v>
          </cell>
          <cell r="D23">
            <v>535316.9800000358</v>
          </cell>
          <cell r="F23">
            <v>1397775.37</v>
          </cell>
          <cell r="G23">
            <v>419945.49</v>
          </cell>
          <cell r="I23">
            <v>-1282404.02</v>
          </cell>
          <cell r="O23">
            <v>0.14000003575347364</v>
          </cell>
          <cell r="Q23" t="str">
            <v>June</v>
          </cell>
          <cell r="R23">
            <v>-2170851.51</v>
          </cell>
          <cell r="S23">
            <v>-6073504.437611314</v>
          </cell>
          <cell r="T23">
            <v>3902652.9276113138</v>
          </cell>
          <cell r="U23">
            <v>-205392.4303387436</v>
          </cell>
          <cell r="AA23">
            <v>-205392.4303387436</v>
          </cell>
        </row>
        <row r="24">
          <cell r="A24" t="str">
            <v>July</v>
          </cell>
          <cell r="B24">
            <v>-16420413.54</v>
          </cell>
          <cell r="C24">
            <v>-17391382.419999957</v>
          </cell>
          <cell r="D24">
            <v>970968.879999958</v>
          </cell>
          <cell r="F24">
            <v>1110410.38</v>
          </cell>
          <cell r="G24">
            <v>-145440.68</v>
          </cell>
          <cell r="I24">
            <v>6000</v>
          </cell>
          <cell r="O24">
            <v>-0.8200000419165008</v>
          </cell>
          <cell r="Q24" t="str">
            <v>July</v>
          </cell>
          <cell r="R24">
            <v>-2301322.97</v>
          </cell>
          <cell r="S24">
            <v>-6430088.352611679</v>
          </cell>
          <cell r="T24">
            <v>4128765.3826116784</v>
          </cell>
          <cell r="U24">
            <v>-226112.4550003647</v>
          </cell>
          <cell r="AA24">
            <v>-226112.4550003647</v>
          </cell>
        </row>
        <row r="25">
          <cell r="A25" t="str">
            <v>August</v>
          </cell>
          <cell r="B25">
            <v>26892301.89</v>
          </cell>
          <cell r="C25">
            <v>24752385.53999999</v>
          </cell>
          <cell r="D25">
            <v>2139916.350000009</v>
          </cell>
          <cell r="F25">
            <v>1271195.28</v>
          </cell>
          <cell r="G25">
            <v>638166.77</v>
          </cell>
          <cell r="I25">
            <v>230554.49</v>
          </cell>
          <cell r="O25">
            <v>-0.1899999910965562</v>
          </cell>
          <cell r="Q25" t="str">
            <v>August</v>
          </cell>
          <cell r="R25">
            <v>-2346504.24</v>
          </cell>
          <cell r="S25">
            <v>-6706753.437906136</v>
          </cell>
          <cell r="T25">
            <v>4360249.197906136</v>
          </cell>
          <cell r="U25">
            <v>-231483.81529445713</v>
          </cell>
          <cell r="AA25">
            <v>-231483.81529445713</v>
          </cell>
        </row>
        <row r="26">
          <cell r="A26" t="str">
            <v>September</v>
          </cell>
          <cell r="B26">
            <v>29761348.32</v>
          </cell>
          <cell r="C26">
            <v>29337880.533429965</v>
          </cell>
          <cell r="D26">
            <v>423467.7865700349</v>
          </cell>
          <cell r="F26">
            <v>1158354.15</v>
          </cell>
          <cell r="G26">
            <v>-740886.3400000001</v>
          </cell>
          <cell r="I26">
            <v>6000</v>
          </cell>
          <cell r="O26">
            <v>-0.02342996490187943</v>
          </cell>
          <cell r="Q26" t="str">
            <v>September</v>
          </cell>
          <cell r="R26">
            <v>-2310160.43</v>
          </cell>
          <cell r="S26">
            <v>-6912535.112262553</v>
          </cell>
          <cell r="T26">
            <v>4602374.682262553</v>
          </cell>
          <cell r="U26">
            <v>-242125.48435641732</v>
          </cell>
          <cell r="AA26">
            <v>-242125.48435641732</v>
          </cell>
        </row>
        <row r="27">
          <cell r="A27" t="str">
            <v>October</v>
          </cell>
          <cell r="B27">
            <v>34898172.45</v>
          </cell>
          <cell r="C27">
            <v>33864590.980000004</v>
          </cell>
          <cell r="D27">
            <v>1033581.4699999988</v>
          </cell>
          <cell r="F27">
            <v>1200030.54</v>
          </cell>
          <cell r="G27">
            <v>-166448.96999999997</v>
          </cell>
          <cell r="I27">
            <v>0.12</v>
          </cell>
          <cell r="O27">
            <v>-0.22000000125728547</v>
          </cell>
          <cell r="Q27" t="str">
            <v>October</v>
          </cell>
          <cell r="R27">
            <v>-2163968.97</v>
          </cell>
          <cell r="S27">
            <v>-7011456.570270352</v>
          </cell>
          <cell r="T27">
            <v>4847487.600270351</v>
          </cell>
          <cell r="U27">
            <v>-245112.9180077985</v>
          </cell>
          <cell r="AA27">
            <v>-245112.9180077985</v>
          </cell>
        </row>
        <row r="28">
          <cell r="A28" t="str">
            <v>November</v>
          </cell>
          <cell r="B28">
            <v>30328789.02</v>
          </cell>
          <cell r="C28">
            <v>28444825.070000008</v>
          </cell>
          <cell r="D28">
            <v>1883963.9499999918</v>
          </cell>
          <cell r="F28">
            <v>1041385.31</v>
          </cell>
          <cell r="G28">
            <v>287770.08</v>
          </cell>
          <cell r="I28">
            <v>561927.05</v>
          </cell>
          <cell r="K28">
            <v>-7119</v>
          </cell>
          <cell r="O28">
            <v>0.50999999162741</v>
          </cell>
          <cell r="Q28" t="str">
            <v>November</v>
          </cell>
          <cell r="R28">
            <v>-1985990.12</v>
          </cell>
          <cell r="S28">
            <v>-7084328.357764022</v>
          </cell>
          <cell r="T28">
            <v>5098338.237764022</v>
          </cell>
          <cell r="U28">
            <v>-250850.63749367092</v>
          </cell>
          <cell r="AA28">
            <v>-250850.63749367092</v>
          </cell>
        </row>
        <row r="29">
          <cell r="A29" t="str">
            <v>December</v>
          </cell>
          <cell r="B29">
            <v>18133825.65</v>
          </cell>
          <cell r="C29">
            <v>69666946.75</v>
          </cell>
          <cell r="D29">
            <v>-51533122.1</v>
          </cell>
          <cell r="F29">
            <v>-52228977.53999999</v>
          </cell>
          <cell r="G29">
            <v>-199702.74</v>
          </cell>
          <cell r="I29">
            <v>892100.02</v>
          </cell>
          <cell r="K29">
            <v>3459.01</v>
          </cell>
          <cell r="O29">
            <v>-0.8500000098629243</v>
          </cell>
          <cell r="Q29" t="str">
            <v>December</v>
          </cell>
          <cell r="R29">
            <v>-1730394.82</v>
          </cell>
          <cell r="S29">
            <v>-1714184.4323535291</v>
          </cell>
          <cell r="T29">
            <v>-16210.387646470917</v>
          </cell>
          <cell r="U29">
            <v>5114548.625410493</v>
          </cell>
          <cell r="AA29">
            <v>5114548.625410493</v>
          </cell>
        </row>
        <row r="30">
          <cell r="A30" t="str">
            <v>January 1999</v>
          </cell>
          <cell r="B30">
            <v>29992307.28</v>
          </cell>
          <cell r="C30">
            <v>31525288.35944</v>
          </cell>
          <cell r="D30">
            <v>-1532981.0794399977</v>
          </cell>
          <cell r="G30">
            <v>-1528702.8800000001</v>
          </cell>
          <cell r="K30">
            <v>-4278.36</v>
          </cell>
          <cell r="O30">
            <v>0.16056000244770985</v>
          </cell>
          <cell r="Q30" t="str">
            <v>January 1999</v>
          </cell>
          <cell r="R30">
            <v>-1333471.58</v>
          </cell>
          <cell r="S30">
            <v>-1323427.552711672</v>
          </cell>
          <cell r="T30">
            <v>-10044.027288328158</v>
          </cell>
          <cell r="U30">
            <v>-6166.36035814276</v>
          </cell>
          <cell r="AA30">
            <v>-6166.36035814276</v>
          </cell>
        </row>
        <row r="31">
          <cell r="A31" t="str">
            <v>February</v>
          </cell>
          <cell r="B31">
            <v>9468059.34</v>
          </cell>
          <cell r="C31">
            <v>9437717.19447799</v>
          </cell>
          <cell r="D31">
            <v>30342.14552200958</v>
          </cell>
          <cell r="G31">
            <v>49701.76000000001</v>
          </cell>
          <cell r="K31">
            <v>-19359.21</v>
          </cell>
          <cell r="O31">
            <v>-0.4044779904288589</v>
          </cell>
          <cell r="Q31" t="str">
            <v>February</v>
          </cell>
          <cell r="R31">
            <v>-870183.6</v>
          </cell>
          <cell r="S31">
            <v>-859514.5188632191</v>
          </cell>
          <cell r="T31">
            <v>-10669.081136780907</v>
          </cell>
          <cell r="U31">
            <v>625.0538484527497</v>
          </cell>
          <cell r="AA31">
            <v>625.0538484527497</v>
          </cell>
        </row>
        <row r="32">
          <cell r="A32" t="str">
            <v>March</v>
          </cell>
          <cell r="B32">
            <v>1475789.72</v>
          </cell>
          <cell r="C32">
            <v>1506421.3404799998</v>
          </cell>
          <cell r="D32">
            <v>-30631.62047999981</v>
          </cell>
          <cell r="G32">
            <v>4053.5800000000017</v>
          </cell>
          <cell r="K32">
            <v>-34685.04</v>
          </cell>
          <cell r="O32">
            <v>-0.1604799998094677</v>
          </cell>
          <cell r="Q32" t="str">
            <v>March</v>
          </cell>
          <cell r="R32">
            <v>-382212.95</v>
          </cell>
          <cell r="S32">
            <v>-371051.0932336047</v>
          </cell>
          <cell r="T32">
            <v>-11161.856766395329</v>
          </cell>
          <cell r="U32">
            <v>492.77562961442163</v>
          </cell>
          <cell r="AA32">
            <v>492.77562961442163</v>
          </cell>
        </row>
        <row r="33">
          <cell r="A33" t="str">
            <v>April</v>
          </cell>
          <cell r="B33">
            <v>-4835348.21</v>
          </cell>
          <cell r="C33">
            <v>-5899944.698576018</v>
          </cell>
          <cell r="D33">
            <v>1064596.4885760183</v>
          </cell>
          <cell r="G33">
            <v>77319.35</v>
          </cell>
          <cell r="K33">
            <v>987278.1699999999</v>
          </cell>
          <cell r="O33">
            <v>-1.0314239816507325</v>
          </cell>
          <cell r="Q33" t="str">
            <v>April</v>
          </cell>
          <cell r="R33">
            <v>151826.5</v>
          </cell>
          <cell r="S33">
            <v>163619.36638299527</v>
          </cell>
          <cell r="T33">
            <v>-11792.866382995271</v>
          </cell>
          <cell r="U33">
            <v>631.0096165999421</v>
          </cell>
          <cell r="AA33">
            <v>631.0096165999421</v>
          </cell>
        </row>
        <row r="34">
          <cell r="A34" t="str">
            <v>May</v>
          </cell>
          <cell r="B34">
            <v>-15727158.33</v>
          </cell>
          <cell r="C34">
            <v>-20061194.88291298</v>
          </cell>
          <cell r="D34">
            <v>4334036.552912978</v>
          </cell>
          <cell r="G34">
            <v>686024.68</v>
          </cell>
          <cell r="K34">
            <v>3648010.64</v>
          </cell>
          <cell r="O34">
            <v>1.232912978157401</v>
          </cell>
          <cell r="Q34" t="str">
            <v>May</v>
          </cell>
          <cell r="R34">
            <v>715984.61</v>
          </cell>
          <cell r="S34">
            <v>723676.6602690474</v>
          </cell>
          <cell r="T34">
            <v>-7692.05026904738</v>
          </cell>
          <cell r="U34">
            <v>-4100.816113947891</v>
          </cell>
          <cell r="AA34">
            <v>-4100.816113947891</v>
          </cell>
        </row>
        <row r="35">
          <cell r="A35" t="str">
            <v>June</v>
          </cell>
          <cell r="B35">
            <v>5720312.83</v>
          </cell>
          <cell r="C35">
            <v>10306093.20960702</v>
          </cell>
          <cell r="D35">
            <v>-4585780.37960702</v>
          </cell>
          <cell r="G35">
            <v>-20776.98999999999</v>
          </cell>
          <cell r="K35">
            <v>-4565003.24</v>
          </cell>
          <cell r="O35">
            <v>-0.14960701949894428</v>
          </cell>
          <cell r="Q35" t="str">
            <v>June</v>
          </cell>
          <cell r="R35">
            <v>1292754.96</v>
          </cell>
          <cell r="S35">
            <v>1299192.9807808297</v>
          </cell>
          <cell r="T35">
            <v>-6438.020780829713</v>
          </cell>
          <cell r="U35">
            <v>-1254.0294882176677</v>
          </cell>
          <cell r="AA35">
            <v>-1254.0294882176677</v>
          </cell>
        </row>
        <row r="36">
          <cell r="A36" t="str">
            <v>July</v>
          </cell>
          <cell r="B36">
            <v>-11717609.83</v>
          </cell>
          <cell r="C36">
            <v>-11782597.180514008</v>
          </cell>
          <cell r="D36">
            <v>64987.35051400773</v>
          </cell>
          <cell r="G36">
            <v>-14130.340000000004</v>
          </cell>
          <cell r="K36">
            <v>79118.75</v>
          </cell>
          <cell r="O36">
            <v>-1.0594859922712203</v>
          </cell>
          <cell r="Q36" t="str">
            <v>July</v>
          </cell>
          <cell r="R36">
            <v>1816271.76</v>
          </cell>
          <cell r="S36">
            <v>1821468.5361503607</v>
          </cell>
          <cell r="T36">
            <v>-5196.7761503607035</v>
          </cell>
          <cell r="U36">
            <v>-1241.2446304690093</v>
          </cell>
          <cell r="AA36">
            <v>-1241.2446304690093</v>
          </cell>
        </row>
        <row r="37">
          <cell r="A37" t="str">
            <v>August</v>
          </cell>
          <cell r="B37">
            <v>-50587447.1</v>
          </cell>
          <cell r="C37">
            <v>-53100921.39591998</v>
          </cell>
          <cell r="D37">
            <v>2513474.295919977</v>
          </cell>
          <cell r="G37">
            <v>-63960.22</v>
          </cell>
          <cell r="I37">
            <v>3724680.77</v>
          </cell>
          <cell r="K37">
            <v>-1147246.1199999999</v>
          </cell>
          <cell r="O37">
            <v>-0.1340800228063017</v>
          </cell>
          <cell r="Q37" t="str">
            <v>August</v>
          </cell>
          <cell r="R37">
            <v>2287932.76</v>
          </cell>
          <cell r="S37">
            <v>2290229.385785663</v>
          </cell>
          <cell r="T37">
            <v>-2296.6257856632583</v>
          </cell>
          <cell r="U37">
            <v>-2900.150364697445</v>
          </cell>
          <cell r="AA37">
            <v>-2900.150364697445</v>
          </cell>
        </row>
        <row r="38">
          <cell r="A38" t="str">
            <v>September</v>
          </cell>
          <cell r="B38">
            <v>2149644.73</v>
          </cell>
          <cell r="C38">
            <v>2337199.1048069596</v>
          </cell>
          <cell r="D38">
            <v>-187554.37480695965</v>
          </cell>
          <cell r="G38">
            <v>10860.759999999998</v>
          </cell>
          <cell r="I38">
            <v>-146127.29</v>
          </cell>
          <cell r="K38">
            <v>-52288.21</v>
          </cell>
          <cell r="O38">
            <v>0.36519304035027744</v>
          </cell>
          <cell r="Q38" t="str">
            <v>September</v>
          </cell>
          <cell r="R38">
            <v>2580061.28</v>
          </cell>
          <cell r="S38">
            <v>2567698.0169522697</v>
          </cell>
          <cell r="T38">
            <v>12363.263047730085</v>
          </cell>
          <cell r="U38">
            <v>-14659.888833393343</v>
          </cell>
          <cell r="AA38">
            <v>-14659.888833393343</v>
          </cell>
        </row>
        <row r="39">
          <cell r="A39" t="str">
            <v>October</v>
          </cell>
          <cell r="B39">
            <v>15038120.73</v>
          </cell>
          <cell r="C39">
            <v>16292475.740129992</v>
          </cell>
          <cell r="D39">
            <v>-1254355.010129992</v>
          </cell>
          <cell r="G39">
            <v>976142.09</v>
          </cell>
          <cell r="I39">
            <v>-1688542.54</v>
          </cell>
          <cell r="K39">
            <v>-541954.36</v>
          </cell>
          <cell r="O39">
            <v>-0.20012999174650759</v>
          </cell>
          <cell r="Q39" t="str">
            <v>October</v>
          </cell>
          <cell r="R39">
            <v>2790539.35</v>
          </cell>
          <cell r="S39">
            <v>2805909.410439039</v>
          </cell>
          <cell r="T39">
            <v>-15370.060439039022</v>
          </cell>
          <cell r="U39">
            <v>27733.323486769106</v>
          </cell>
          <cell r="AA39">
            <v>27733.323486769106</v>
          </cell>
        </row>
        <row r="40">
          <cell r="A40" t="str">
            <v>November</v>
          </cell>
          <cell r="B40">
            <v>6852442.47</v>
          </cell>
          <cell r="C40">
            <v>6885568.827206016</v>
          </cell>
          <cell r="D40">
            <v>-33126.35720601585</v>
          </cell>
          <cell r="G40">
            <v>329.87</v>
          </cell>
          <cell r="K40">
            <v>-33456.26</v>
          </cell>
          <cell r="O40">
            <v>0.032793984151794575</v>
          </cell>
          <cell r="Q40" t="str">
            <v>November</v>
          </cell>
          <cell r="R40">
            <v>2943631.24</v>
          </cell>
          <cell r="S40">
            <v>2950980.5315126125</v>
          </cell>
          <cell r="T40">
            <v>-7349.291512612253</v>
          </cell>
          <cell r="U40">
            <v>-8020.768926426768</v>
          </cell>
          <cell r="AA40">
            <v>-8020.768926426768</v>
          </cell>
        </row>
        <row r="41">
          <cell r="A41" t="str">
            <v>December</v>
          </cell>
          <cell r="B41">
            <v>11445628.97</v>
          </cell>
          <cell r="C41">
            <v>13307771.340640008</v>
          </cell>
          <cell r="D41">
            <v>-1862142.3706400078</v>
          </cell>
          <cell r="G41">
            <v>435190.32</v>
          </cell>
          <cell r="I41">
            <v>-3578553.48</v>
          </cell>
          <cell r="K41">
            <v>1281220.31</v>
          </cell>
          <cell r="O41">
            <v>0.47935999231413007</v>
          </cell>
          <cell r="Q41" t="str">
            <v>December</v>
          </cell>
          <cell r="R41">
            <v>3099445.14</v>
          </cell>
          <cell r="S41">
            <v>3131500.186797659</v>
          </cell>
          <cell r="T41">
            <v>-32055.046797658782</v>
          </cell>
          <cell r="U41">
            <v>24705.75528504653</v>
          </cell>
          <cell r="AA41">
            <v>24705.75528504653</v>
          </cell>
        </row>
        <row r="42">
          <cell r="A42" t="str">
            <v>January 2000</v>
          </cell>
          <cell r="B42">
            <v>-1521385.7000000002</v>
          </cell>
          <cell r="C42">
            <v>-2003160.3792360276</v>
          </cell>
          <cell r="D42">
            <v>481774.6792360274</v>
          </cell>
          <cell r="G42">
            <v>436721.25</v>
          </cell>
          <cell r="H42">
            <v>-1009.8899999999994</v>
          </cell>
          <cell r="I42">
            <v>85572.99</v>
          </cell>
          <cell r="K42">
            <v>-39509.92</v>
          </cell>
          <cell r="O42">
            <v>0.24923602740454953</v>
          </cell>
          <cell r="Q42" t="str">
            <v>January 2000</v>
          </cell>
          <cell r="R42">
            <v>3087332.63</v>
          </cell>
          <cell r="S42">
            <v>3119401.425895442</v>
          </cell>
          <cell r="T42">
            <v>-32068.7958954419</v>
          </cell>
          <cell r="U42">
            <v>13.749097783118486</v>
          </cell>
          <cell r="AA42">
            <v>13.749097783118486</v>
          </cell>
        </row>
        <row r="43">
          <cell r="A43" t="str">
            <v>February</v>
          </cell>
          <cell r="B43">
            <v>911421.4</v>
          </cell>
          <cell r="C43">
            <v>11642.325065001845</v>
          </cell>
          <cell r="D43">
            <v>899779.0749349982</v>
          </cell>
          <cell r="G43">
            <v>-492.85</v>
          </cell>
          <cell r="H43">
            <v>-613.0800000000017</v>
          </cell>
          <cell r="I43">
            <v>933686.13</v>
          </cell>
          <cell r="K43">
            <v>-32801.21</v>
          </cell>
          <cell r="O43">
            <v>0.08493499810720095</v>
          </cell>
          <cell r="Q43" t="str">
            <v>February</v>
          </cell>
          <cell r="R43">
            <v>2929100.42</v>
          </cell>
          <cell r="S43">
            <v>2959632.820929685</v>
          </cell>
          <cell r="T43">
            <v>-30532.400929685216</v>
          </cell>
          <cell r="U43">
            <v>-1536.3949657566845</v>
          </cell>
          <cell r="AA43">
            <v>-1536.3949657566845</v>
          </cell>
        </row>
        <row r="44">
          <cell r="A44" t="str">
            <v>March</v>
          </cell>
          <cell r="B44">
            <v>-26272453.89</v>
          </cell>
          <cell r="C44">
            <v>-25092335.389787987</v>
          </cell>
          <cell r="D44">
            <v>-1180118.5002120137</v>
          </cell>
          <cell r="G44">
            <v>-116207.33</v>
          </cell>
          <cell r="H44">
            <v>-720.3400000000001</v>
          </cell>
          <cell r="I44">
            <v>-1019259.12</v>
          </cell>
          <cell r="K44">
            <v>-43931.46</v>
          </cell>
          <cell r="O44">
            <v>-0.25021201356867095</v>
          </cell>
          <cell r="Q44" t="str">
            <v>March</v>
          </cell>
          <cell r="R44">
            <v>2763584.02</v>
          </cell>
          <cell r="S44">
            <v>2793416.391340389</v>
          </cell>
          <cell r="T44">
            <v>-29832.371340388898</v>
          </cell>
          <cell r="U44">
            <v>-700.0295892963186</v>
          </cell>
          <cell r="AA44">
            <v>-700.0295892963186</v>
          </cell>
        </row>
        <row r="45">
          <cell r="A45" t="str">
            <v>April</v>
          </cell>
          <cell r="B45">
            <v>-35605332</v>
          </cell>
          <cell r="C45">
            <v>-36402949.314215004</v>
          </cell>
          <cell r="D45">
            <v>797617.3142150044</v>
          </cell>
          <cell r="G45">
            <v>90503.51000000001</v>
          </cell>
          <cell r="H45">
            <v>-759.9399999999987</v>
          </cell>
          <cell r="K45">
            <v>-24226.35</v>
          </cell>
          <cell r="N45">
            <v>732098.37</v>
          </cell>
          <cell r="O45">
            <v>1.7242150043603033</v>
          </cell>
          <cell r="Q45" t="str">
            <v>April</v>
          </cell>
          <cell r="R45">
            <v>2488630.76</v>
          </cell>
          <cell r="S45">
            <v>2448769.7125881785</v>
          </cell>
          <cell r="T45">
            <v>39861.04741182132</v>
          </cell>
          <cell r="U45">
            <v>-69693.41875221021</v>
          </cell>
          <cell r="AA45">
            <v>-69693.41875221021</v>
          </cell>
        </row>
        <row r="46">
          <cell r="A46" t="str">
            <v>May</v>
          </cell>
          <cell r="B46">
            <v>-90376172.64</v>
          </cell>
          <cell r="C46">
            <v>-88570938.19999994</v>
          </cell>
          <cell r="D46">
            <v>-1805234.4400000572</v>
          </cell>
          <cell r="G46">
            <v>-1768055.73</v>
          </cell>
          <cell r="H46">
            <v>-899.1100000000006</v>
          </cell>
          <cell r="K46">
            <v>-36279.56</v>
          </cell>
          <cell r="O46">
            <v>-0.040000057240831666</v>
          </cell>
          <cell r="Q46" t="str">
            <v>May</v>
          </cell>
          <cell r="R46">
            <v>2065131.57</v>
          </cell>
          <cell r="S46">
            <v>2082535.920261277</v>
          </cell>
          <cell r="T46">
            <v>-17404.35026127682</v>
          </cell>
          <cell r="U46">
            <v>57265.39767309814</v>
          </cell>
          <cell r="AA46">
            <v>57265.39767309814</v>
          </cell>
        </row>
        <row r="47">
          <cell r="A47" t="str">
            <v>June</v>
          </cell>
          <cell r="B47">
            <v>-107897021.47</v>
          </cell>
          <cell r="C47">
            <v>-107256066.02346995</v>
          </cell>
          <cell r="D47">
            <v>-640955.4465300441</v>
          </cell>
          <cell r="G47">
            <v>1583623.27</v>
          </cell>
          <cell r="H47">
            <v>-2496534.8600000003</v>
          </cell>
          <cell r="I47">
            <v>306596.99</v>
          </cell>
          <cell r="K47">
            <v>-34637.24</v>
          </cell>
          <cell r="O47">
            <v>-3.6065300437549013</v>
          </cell>
          <cell r="Q47" t="str">
            <v>June</v>
          </cell>
          <cell r="R47">
            <v>1265794.25</v>
          </cell>
          <cell r="S47">
            <v>1288638.2729315814</v>
          </cell>
          <cell r="T47">
            <v>-22844.022931581363</v>
          </cell>
          <cell r="U47">
            <v>5439.672670304542</v>
          </cell>
          <cell r="AA47">
            <v>5439.672670304542</v>
          </cell>
        </row>
        <row r="48">
          <cell r="A48" t="str">
            <v>July</v>
          </cell>
          <cell r="B48">
            <v>-127419747.84</v>
          </cell>
          <cell r="C48">
            <v>-124777719.464277</v>
          </cell>
          <cell r="D48">
            <v>-2642028.3757230043</v>
          </cell>
          <cell r="G48">
            <v>-1604635.3900000001</v>
          </cell>
          <cell r="H48">
            <v>-1004846.7699999999</v>
          </cell>
          <cell r="I48">
            <v>-10382.92</v>
          </cell>
          <cell r="K48">
            <v>-22164.86</v>
          </cell>
          <cell r="O48">
            <v>1.5642769956903066</v>
          </cell>
          <cell r="Q48" t="str">
            <v>July</v>
          </cell>
          <cell r="R48">
            <v>16655.53</v>
          </cell>
          <cell r="S48">
            <v>66187.86732674018</v>
          </cell>
          <cell r="T48">
            <v>-49532.33732674018</v>
          </cell>
          <cell r="U48">
            <v>26688.314395158814</v>
          </cell>
          <cell r="AA48">
            <v>26688.314395158814</v>
          </cell>
        </row>
        <row r="49">
          <cell r="A49" t="str">
            <v>August</v>
          </cell>
          <cell r="B49">
            <v>-77046710.92</v>
          </cell>
          <cell r="C49">
            <v>-82330630.13227701</v>
          </cell>
          <cell r="D49">
            <v>5283919.21227701</v>
          </cell>
          <cell r="G49">
            <v>1241628.76</v>
          </cell>
          <cell r="H49">
            <v>3497495.3</v>
          </cell>
          <cell r="I49">
            <v>581428.57</v>
          </cell>
          <cell r="K49">
            <v>-36632.2</v>
          </cell>
          <cell r="O49">
            <v>-1.2177229894587072</v>
          </cell>
          <cell r="Q49" t="str">
            <v>August</v>
          </cell>
          <cell r="R49">
            <v>-1764896.12</v>
          </cell>
          <cell r="S49">
            <v>-1697921.5931745314</v>
          </cell>
          <cell r="T49">
            <v>-66974.52682546875</v>
          </cell>
          <cell r="U49">
            <v>17442.189498728578</v>
          </cell>
          <cell r="AA49">
            <v>17442.189498728578</v>
          </cell>
        </row>
        <row r="50">
          <cell r="A50" t="str">
            <v>September</v>
          </cell>
          <cell r="B50">
            <v>-17747348.69</v>
          </cell>
          <cell r="C50">
            <v>-17346058.18411705</v>
          </cell>
          <cell r="D50">
            <v>-401290.50588295236</v>
          </cell>
          <cell r="G50">
            <v>-212259.40000000002</v>
          </cell>
          <cell r="H50">
            <v>-1880.6099999999933</v>
          </cell>
          <cell r="I50">
            <v>-149673.66</v>
          </cell>
          <cell r="K50">
            <v>-37476.5</v>
          </cell>
          <cell r="O50">
            <v>-0.3358829523494933</v>
          </cell>
          <cell r="Q50" t="str">
            <v>September</v>
          </cell>
          <cell r="R50">
            <v>-3370121.11</v>
          </cell>
          <cell r="S50">
            <v>-3330768.6400892595</v>
          </cell>
          <cell r="T50">
            <v>-39352.46991074039</v>
          </cell>
          <cell r="U50">
            <v>-27622.056914728368</v>
          </cell>
          <cell r="AA50">
            <v>-27622.056914728368</v>
          </cell>
        </row>
        <row r="51">
          <cell r="A51" t="str">
            <v>October</v>
          </cell>
          <cell r="B51">
            <v>2092739.07</v>
          </cell>
          <cell r="C51">
            <v>1999985.182987988</v>
          </cell>
          <cell r="D51">
            <v>92753.88701201207</v>
          </cell>
          <cell r="G51">
            <v>129076.17</v>
          </cell>
          <cell r="H51">
            <v>-1253.199999999997</v>
          </cell>
          <cell r="I51">
            <v>-5999.88</v>
          </cell>
          <cell r="K51">
            <v>-29069.36</v>
          </cell>
          <cell r="O51">
            <v>0.15701201207048143</v>
          </cell>
          <cell r="Q51" t="str">
            <v>October</v>
          </cell>
          <cell r="R51">
            <v>-4878790.7</v>
          </cell>
          <cell r="S51">
            <v>-4842925.5879720235</v>
          </cell>
          <cell r="T51">
            <v>-35865.11202797666</v>
          </cell>
          <cell r="U51">
            <v>-3487.357882763725</v>
          </cell>
          <cell r="AA51">
            <v>-3487.357882763725</v>
          </cell>
        </row>
        <row r="52">
          <cell r="A52" t="str">
            <v>November</v>
          </cell>
          <cell r="B52">
            <v>19288615.33</v>
          </cell>
          <cell r="C52">
            <v>22812612.22606498</v>
          </cell>
          <cell r="D52">
            <v>-3523996.896064982</v>
          </cell>
          <cell r="G52">
            <v>-3503272.28</v>
          </cell>
          <cell r="H52">
            <v>-1252.6399999999994</v>
          </cell>
          <cell r="K52">
            <v>-19472.47</v>
          </cell>
          <cell r="O52">
            <v>0.49393501797749195</v>
          </cell>
          <cell r="Q52" t="str">
            <v>November</v>
          </cell>
          <cell r="R52">
            <v>-6454155.29</v>
          </cell>
          <cell r="S52">
            <v>-6420219.974816501</v>
          </cell>
          <cell r="T52">
            <v>-33935.3151834989</v>
          </cell>
          <cell r="U52">
            <v>-1929.7968444777653</v>
          </cell>
          <cell r="AA52">
            <v>-1929.7968444777653</v>
          </cell>
        </row>
        <row r="53">
          <cell r="A53" t="str">
            <v>December</v>
          </cell>
          <cell r="B53">
            <v>-50703793.48</v>
          </cell>
          <cell r="C53">
            <v>-56321918.644261</v>
          </cell>
          <cell r="D53">
            <v>5618125.164261006</v>
          </cell>
          <cell r="G53">
            <v>4505768.29</v>
          </cell>
          <cell r="H53">
            <v>-7233.9699999999975</v>
          </cell>
          <cell r="I53">
            <v>-727968.98</v>
          </cell>
          <cell r="J53">
            <v>1893682.77</v>
          </cell>
          <cell r="K53">
            <v>-46123.72</v>
          </cell>
          <cell r="O53">
            <v>0.7742610057175625</v>
          </cell>
          <cell r="Q53" t="str">
            <v>December</v>
          </cell>
          <cell r="R53">
            <v>-7284356.14</v>
          </cell>
          <cell r="S53">
            <v>-7223756.759269323</v>
          </cell>
          <cell r="T53">
            <v>-60599.380730676465</v>
          </cell>
          <cell r="U53">
            <v>26664.065547177568</v>
          </cell>
          <cell r="AA53">
            <v>26664.065547177568</v>
          </cell>
        </row>
        <row r="54">
          <cell r="A54" t="str">
            <v>January 2001</v>
          </cell>
          <cell r="B54">
            <v>-172164401.11</v>
          </cell>
          <cell r="C54">
            <v>-172892212.17466497</v>
          </cell>
          <cell r="D54">
            <v>727811.0646649599</v>
          </cell>
          <cell r="G54">
            <v>-237865</v>
          </cell>
          <cell r="H54">
            <v>5530.260000000009</v>
          </cell>
          <cell r="J54">
            <v>976822.33</v>
          </cell>
          <cell r="K54">
            <v>-16676.3</v>
          </cell>
          <cell r="O54">
            <v>-0.22533504006059957</v>
          </cell>
          <cell r="Q54" t="str">
            <v>January 2001</v>
          </cell>
          <cell r="R54">
            <v>-8753819.55</v>
          </cell>
          <cell r="S54">
            <v>-8707620.170709308</v>
          </cell>
          <cell r="T54">
            <v>-46199.37929069251</v>
          </cell>
          <cell r="U54">
            <v>-14400.001439983957</v>
          </cell>
          <cell r="AA54">
            <v>-14400.001439983957</v>
          </cell>
        </row>
        <row r="55">
          <cell r="A55" t="str">
            <v>February</v>
          </cell>
          <cell r="B55">
            <v>16809506.42</v>
          </cell>
          <cell r="C55">
            <v>17125458.301903963</v>
          </cell>
          <cell r="D55">
            <v>-315951.8819039613</v>
          </cell>
          <cell r="G55">
            <v>-315995.92</v>
          </cell>
          <cell r="H55">
            <v>13978.77</v>
          </cell>
          <cell r="J55">
            <v>3667.93</v>
          </cell>
          <cell r="K55">
            <v>-17602.36</v>
          </cell>
          <cell r="O55">
            <v>-0.3019039613172936</v>
          </cell>
          <cell r="Q55" t="str">
            <v>February</v>
          </cell>
          <cell r="R55">
            <v>-11161372.8</v>
          </cell>
          <cell r="S55">
            <v>-11135391.772940444</v>
          </cell>
          <cell r="T55">
            <v>-25981.027059556916</v>
          </cell>
          <cell r="U55">
            <v>-20218.352231135592</v>
          </cell>
          <cell r="AA55">
            <v>-20218.352231135592</v>
          </cell>
        </row>
        <row r="56">
          <cell r="A56" t="str">
            <v>March</v>
          </cell>
          <cell r="B56">
            <v>19537423.97</v>
          </cell>
          <cell r="C56">
            <v>19501380.805444986</v>
          </cell>
          <cell r="D56">
            <v>36043.16455501318</v>
          </cell>
          <cell r="G56">
            <v>72079.83</v>
          </cell>
          <cell r="J56">
            <v>-6192.52</v>
          </cell>
          <cell r="K56">
            <v>-29843.77</v>
          </cell>
          <cell r="O56">
            <v>-0.37544498682109406</v>
          </cell>
          <cell r="Q56" t="str">
            <v>March</v>
          </cell>
          <cell r="R56">
            <v>-13617986.63</v>
          </cell>
          <cell r="S56">
            <v>-13608666.877156042</v>
          </cell>
          <cell r="T56">
            <v>-9319.752843959257</v>
          </cell>
          <cell r="U56">
            <v>-16661.27421559766</v>
          </cell>
          <cell r="AA56">
            <v>-16661.27421559766</v>
          </cell>
        </row>
        <row r="57">
          <cell r="A57" t="str">
            <v>April</v>
          </cell>
          <cell r="B57">
            <v>-33348376.77</v>
          </cell>
          <cell r="C57">
            <v>-32837486.536192</v>
          </cell>
          <cell r="D57">
            <v>-510890.23380799964</v>
          </cell>
          <cell r="G57">
            <v>-124264.59</v>
          </cell>
          <cell r="J57">
            <v>-369308.36</v>
          </cell>
          <cell r="K57">
            <v>-17317.24</v>
          </cell>
          <cell r="O57">
            <v>-0.04380799968566862</v>
          </cell>
          <cell r="Q57" t="str">
            <v>April</v>
          </cell>
          <cell r="R57">
            <v>-15991391.14</v>
          </cell>
          <cell r="S57">
            <v>-15998999.435632352</v>
          </cell>
          <cell r="T57">
            <v>7608.29563235119</v>
          </cell>
          <cell r="U57">
            <v>-16928.048476310447</v>
          </cell>
          <cell r="AA57">
            <v>-16928.048476310447</v>
          </cell>
        </row>
        <row r="58">
          <cell r="A58" t="str">
            <v>May</v>
          </cell>
          <cell r="B58">
            <v>-6625217.93</v>
          </cell>
          <cell r="C58">
            <v>-4045651.5798749924</v>
          </cell>
          <cell r="D58">
            <v>-2579566.3501250073</v>
          </cell>
          <cell r="G58">
            <v>-790755.8999999999</v>
          </cell>
          <cell r="J58">
            <v>-1752607.82</v>
          </cell>
          <cell r="K58">
            <v>-36202.02</v>
          </cell>
          <cell r="O58">
            <v>-0.6101250073625124</v>
          </cell>
          <cell r="Q58" t="str">
            <v>May</v>
          </cell>
          <cell r="R58">
            <v>-18405258.96</v>
          </cell>
          <cell r="S58">
            <v>-18427293.085233007</v>
          </cell>
          <cell r="T58">
            <v>22034.125233005732</v>
          </cell>
          <cell r="U58">
            <v>-14425.829600654542</v>
          </cell>
          <cell r="AA58">
            <v>-14425.829600654542</v>
          </cell>
        </row>
        <row r="59">
          <cell r="A59" t="str">
            <v>June</v>
          </cell>
          <cell r="B59">
            <v>62777075.06</v>
          </cell>
          <cell r="C59">
            <v>63314553.55748394</v>
          </cell>
          <cell r="D59">
            <v>-537478.4974839389</v>
          </cell>
          <cell r="G59">
            <v>-481743.4</v>
          </cell>
          <cell r="J59">
            <v>-51351.05</v>
          </cell>
          <cell r="K59">
            <v>-4383.55</v>
          </cell>
          <cell r="O59">
            <v>-0.4974839389060435</v>
          </cell>
          <cell r="Q59" t="str">
            <v>June</v>
          </cell>
          <cell r="R59">
            <v>-20722549.58</v>
          </cell>
          <cell r="S59">
            <v>-20713008.989219993</v>
          </cell>
          <cell r="T59">
            <v>-9540.590780004859</v>
          </cell>
          <cell r="U59">
            <v>31574.71601301059</v>
          </cell>
          <cell r="AA59">
            <v>31574.71601301059</v>
          </cell>
        </row>
        <row r="60">
          <cell r="A60" t="str">
            <v>July</v>
          </cell>
          <cell r="B60">
            <v>72434150.43</v>
          </cell>
          <cell r="C60">
            <v>68613792.55000001</v>
          </cell>
          <cell r="D60">
            <v>3820357.879999995</v>
          </cell>
          <cell r="G60">
            <v>2587.75999999998</v>
          </cell>
          <cell r="J60">
            <v>3842141.4</v>
          </cell>
          <cell r="K60">
            <v>-24377.8</v>
          </cell>
          <cell r="O60">
            <v>6.5199999955475505</v>
          </cell>
          <cell r="Q60" t="str">
            <v>July</v>
          </cell>
          <cell r="R60">
            <v>-22574126.56</v>
          </cell>
          <cell r="S60">
            <v>-22563138.11025023</v>
          </cell>
          <cell r="T60">
            <v>-10988.44974976778</v>
          </cell>
          <cell r="U60">
            <v>1447.8589697629213</v>
          </cell>
          <cell r="AA60">
            <v>1447.8589697629213</v>
          </cell>
        </row>
        <row r="61">
          <cell r="A61" t="str">
            <v>August</v>
          </cell>
          <cell r="B61">
            <v>30917390.15</v>
          </cell>
          <cell r="C61">
            <v>34265565.14263499</v>
          </cell>
          <cell r="D61">
            <v>-3348174.9926349893</v>
          </cell>
          <cell r="G61">
            <v>-1127104.07</v>
          </cell>
          <cell r="I61">
            <v>-3144188.83</v>
          </cell>
          <cell r="J61">
            <v>22182.26</v>
          </cell>
          <cell r="K61">
            <v>900935.18</v>
          </cell>
          <cell r="O61">
            <v>0.4673650109907612</v>
          </cell>
          <cell r="Q61" t="str">
            <v>August</v>
          </cell>
          <cell r="R61">
            <v>-23974347.85</v>
          </cell>
          <cell r="S61">
            <v>-24047774.292017203</v>
          </cell>
          <cell r="T61">
            <v>73426.44201720133</v>
          </cell>
          <cell r="U61">
            <v>-84414.89176696911</v>
          </cell>
          <cell r="AA61">
            <v>-84414.89176696911</v>
          </cell>
        </row>
        <row r="62">
          <cell r="A62" t="str">
            <v>September</v>
          </cell>
          <cell r="B62">
            <v>121408709.81</v>
          </cell>
          <cell r="C62">
            <v>121048576.91134197</v>
          </cell>
          <cell r="D62">
            <v>360132.8986580372</v>
          </cell>
          <cell r="G62">
            <v>637615.29</v>
          </cell>
          <cell r="I62">
            <v>-130889.33</v>
          </cell>
          <cell r="J62">
            <v>4820.71</v>
          </cell>
          <cell r="K62">
            <v>-151413.93</v>
          </cell>
          <cell r="O62">
            <v>0.15865803716587834</v>
          </cell>
          <cell r="Q62" t="str">
            <v>September</v>
          </cell>
          <cell r="R62">
            <v>-25267507.39</v>
          </cell>
          <cell r="S62">
            <v>-25342297.477450658</v>
          </cell>
          <cell r="T62">
            <v>74790.08745065704</v>
          </cell>
          <cell r="U62">
            <v>-1363.6454334557056</v>
          </cell>
          <cell r="AA62">
            <v>-1363.6454334557056</v>
          </cell>
        </row>
        <row r="63">
          <cell r="A63" t="str">
            <v>October</v>
          </cell>
          <cell r="B63">
            <v>51265750.73</v>
          </cell>
          <cell r="C63">
            <v>51401582.288515</v>
          </cell>
          <cell r="D63">
            <v>-135831.5585150048</v>
          </cell>
          <cell r="G63">
            <v>-168624.21</v>
          </cell>
          <cell r="J63">
            <v>8628.37</v>
          </cell>
          <cell r="K63">
            <v>24163.81</v>
          </cell>
          <cell r="O63">
            <v>0.4714849951742508</v>
          </cell>
          <cell r="Q63" t="str">
            <v>October</v>
          </cell>
          <cell r="R63">
            <v>-26151272.07</v>
          </cell>
          <cell r="S63">
            <v>-26229257.14018125</v>
          </cell>
          <cell r="T63">
            <v>77985.07018125057</v>
          </cell>
          <cell r="U63">
            <v>-3194.9827305935323</v>
          </cell>
          <cell r="AA63">
            <v>-3194.9827305935323</v>
          </cell>
        </row>
        <row r="64">
          <cell r="A64" t="str">
            <v>November</v>
          </cell>
          <cell r="B64">
            <v>121431805.19</v>
          </cell>
          <cell r="C64">
            <v>115962766.59538995</v>
          </cell>
          <cell r="D64">
            <v>5469038.59461005</v>
          </cell>
          <cell r="G64">
            <v>4486836.61</v>
          </cell>
          <cell r="I64">
            <v>-2947.44</v>
          </cell>
          <cell r="J64">
            <v>13064.82</v>
          </cell>
          <cell r="K64">
            <v>972083.9800000001</v>
          </cell>
          <cell r="O64">
            <v>0.6246100498829037</v>
          </cell>
          <cell r="Q64" t="str">
            <v>November</v>
          </cell>
          <cell r="R64">
            <v>-27032541.28</v>
          </cell>
          <cell r="S64">
            <v>-27003424.57422498</v>
          </cell>
          <cell r="T64">
            <v>-29116.705775022507</v>
          </cell>
          <cell r="U64">
            <v>107101.77595627308</v>
          </cell>
          <cell r="AA64">
            <v>107101.77595627308</v>
          </cell>
        </row>
        <row r="65">
          <cell r="A65" t="str">
            <v>December</v>
          </cell>
          <cell r="B65">
            <v>69762945.46</v>
          </cell>
          <cell r="C65">
            <v>75680792.66956699</v>
          </cell>
          <cell r="D65">
            <v>-5917847.2095669955</v>
          </cell>
          <cell r="G65">
            <v>-3747708.9300000006</v>
          </cell>
          <cell r="I65">
            <v>3206150.39</v>
          </cell>
          <cell r="J65">
            <v>-4585550.84</v>
          </cell>
          <cell r="K65">
            <v>-790738.23</v>
          </cell>
          <cell r="O65">
            <v>0.40043300529941916</v>
          </cell>
          <cell r="Q65" t="str">
            <v>December</v>
          </cell>
          <cell r="R65">
            <v>-27319713.32</v>
          </cell>
          <cell r="S65">
            <v>-27168575.589635346</v>
          </cell>
          <cell r="T65">
            <v>-151137.7303646542</v>
          </cell>
          <cell r="U65">
            <v>122021.0245896317</v>
          </cell>
          <cell r="AA65">
            <v>122021.0245896317</v>
          </cell>
        </row>
        <row r="66">
          <cell r="A66" t="str">
            <v>January 2002</v>
          </cell>
          <cell r="B66">
            <v>95877501.49</v>
          </cell>
          <cell r="C66">
            <v>101026881.49684</v>
          </cell>
          <cell r="D66">
            <v>-5149380.0068400055</v>
          </cell>
          <cell r="M66">
            <v>-5149380.14</v>
          </cell>
          <cell r="O66">
            <v>0.13315999414771795</v>
          </cell>
          <cell r="Q66" t="str">
            <v>January 2002</v>
          </cell>
          <cell r="R66">
            <v>-29700344.46</v>
          </cell>
          <cell r="S66">
            <v>-29176819.51</v>
          </cell>
          <cell r="T66">
            <v>-523524.94999999925</v>
          </cell>
          <cell r="U66">
            <v>372387.21963534504</v>
          </cell>
          <cell r="AA66">
            <v>372387.21963534504</v>
          </cell>
        </row>
        <row r="67">
          <cell r="A67" t="str">
            <v>February</v>
          </cell>
          <cell r="B67">
            <v>44456643.61</v>
          </cell>
          <cell r="C67">
            <v>39002566.733544</v>
          </cell>
          <cell r="D67">
            <v>5454076.876456</v>
          </cell>
          <cell r="M67">
            <v>5454077</v>
          </cell>
          <cell r="O67">
            <v>-0.12354400008916855</v>
          </cell>
          <cell r="Q67" t="str">
            <v>February</v>
          </cell>
          <cell r="R67">
            <v>-31096903.04</v>
          </cell>
          <cell r="S67">
            <v>-30797008.78</v>
          </cell>
          <cell r="T67">
            <v>-299894.2599999979</v>
          </cell>
          <cell r="U67">
            <v>-223630.69000000134</v>
          </cell>
          <cell r="AA67">
            <v>-223630.69000000134</v>
          </cell>
        </row>
        <row r="68">
          <cell r="A68" t="str">
            <v>March</v>
          </cell>
          <cell r="B68">
            <v>-236845.05</v>
          </cell>
          <cell r="C68">
            <v>-1209811.68</v>
          </cell>
          <cell r="D68">
            <v>972966.6299999999</v>
          </cell>
          <cell r="M68">
            <v>972967</v>
          </cell>
          <cell r="O68">
            <v>-0.3700000001117587</v>
          </cell>
          <cell r="Q68" t="str">
            <v>March</v>
          </cell>
          <cell r="R68">
            <v>-32062550.74</v>
          </cell>
          <cell r="S68">
            <v>-31094079.8</v>
          </cell>
          <cell r="T68">
            <v>-968470.9399999976</v>
          </cell>
          <cell r="U68">
            <v>668576.6799999997</v>
          </cell>
          <cell r="AA68">
            <v>668576.6799999997</v>
          </cell>
        </row>
        <row r="69">
          <cell r="A69" t="str">
            <v>April</v>
          </cell>
          <cell r="B69">
            <v>2157904.79</v>
          </cell>
          <cell r="C69">
            <v>1778425.92</v>
          </cell>
          <cell r="D69">
            <v>379478.8700000001</v>
          </cell>
          <cell r="M69">
            <v>379479</v>
          </cell>
          <cell r="O69">
            <v>-0.1299999998882413</v>
          </cell>
          <cell r="Q69" t="str">
            <v>April</v>
          </cell>
          <cell r="R69">
            <v>-33029720.89</v>
          </cell>
          <cell r="S69">
            <v>-31908545.21</v>
          </cell>
          <cell r="T69">
            <v>-1121175.6799999997</v>
          </cell>
          <cell r="U69">
            <v>152704.7400000021</v>
          </cell>
          <cell r="AA69">
            <v>152704.7400000021</v>
          </cell>
        </row>
        <row r="70">
          <cell r="A70" t="str">
            <v>May</v>
          </cell>
          <cell r="B70">
            <v>-6844784.15</v>
          </cell>
          <cell r="C70">
            <v>-4073048</v>
          </cell>
          <cell r="D70">
            <v>-2771736.1500000004</v>
          </cell>
          <cell r="M70">
            <v>-2771736</v>
          </cell>
          <cell r="O70">
            <v>-0.15000000037252903</v>
          </cell>
          <cell r="Q70" t="str">
            <v>May</v>
          </cell>
          <cell r="R70">
            <v>-33986089.33</v>
          </cell>
          <cell r="S70">
            <v>-33515581.64</v>
          </cell>
          <cell r="T70">
            <v>-470507.6899999976</v>
          </cell>
        </row>
        <row r="71">
          <cell r="O71" t="str">
            <v> </v>
          </cell>
        </row>
        <row r="72">
          <cell r="A72" t="str">
            <v>Totals</v>
          </cell>
          <cell r="B72">
            <v>28596417.989999965</v>
          </cell>
          <cell r="C72">
            <v>61544593.63670564</v>
          </cell>
          <cell r="D72">
            <v>-32948176.646705776</v>
          </cell>
          <cell r="F72">
            <v>-32921978.999999996</v>
          </cell>
          <cell r="G72">
            <v>-694899.3399999999</v>
          </cell>
          <cell r="H72">
            <v>-0.08000000038737198</v>
          </cell>
          <cell r="I72">
            <v>1045637.2800000003</v>
          </cell>
          <cell r="J72">
            <v>0</v>
          </cell>
          <cell r="K72">
            <v>0</v>
          </cell>
          <cell r="L72">
            <v>161504</v>
          </cell>
          <cell r="M72">
            <v>-1114593.1399999997</v>
          </cell>
          <cell r="N72">
            <v>576147.99</v>
          </cell>
          <cell r="O72">
            <v>5.6432942195096985</v>
          </cell>
          <cell r="Q72" t="str">
            <v>Totals</v>
          </cell>
          <cell r="R72">
            <v>-33986089.33</v>
          </cell>
          <cell r="S72">
            <v>-33515581.64</v>
          </cell>
          <cell r="T72">
            <v>-151137.7303646542</v>
          </cell>
          <cell r="U72">
            <v>1121175.68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1121175.68</v>
          </cell>
        </row>
      </sheetData>
      <sheetData sheetId="1">
        <row r="1">
          <cell r="A1" t="str">
            <v>Reliant Energy HL&amp;P</v>
          </cell>
        </row>
        <row r="2">
          <cell r="A2" t="str">
            <v>Direct Testimony of C.D. Thomas</v>
          </cell>
        </row>
        <row r="3">
          <cell r="A3" t="str">
            <v>Fuel Under Recovery Surcharges </v>
          </cell>
        </row>
        <row r="4">
          <cell r="A4" t="str">
            <v>August 1997 - December 2001</v>
          </cell>
        </row>
        <row r="5">
          <cell r="C5" t="str">
            <v> </v>
          </cell>
        </row>
        <row r="7">
          <cell r="A7" t="str">
            <v>Rate</v>
          </cell>
          <cell r="B7" t="str">
            <v>Approved by PUC</v>
          </cell>
          <cell r="F7" t="str">
            <v>                                           Actual                                        </v>
          </cell>
          <cell r="K7" t="str">
            <v>Difference</v>
          </cell>
        </row>
        <row r="8">
          <cell r="A8" t="str">
            <v>Class</v>
          </cell>
          <cell r="B8" t="str">
            <v>Fuel</v>
          </cell>
          <cell r="C8" t="str">
            <v>Interest</v>
          </cell>
          <cell r="D8" t="str">
            <v>Total</v>
          </cell>
          <cell r="F8" t="str">
            <v>Fuel</v>
          </cell>
          <cell r="G8" t="str">
            <v>Interest</v>
          </cell>
          <cell r="H8" t="str">
            <v>Total</v>
          </cell>
          <cell r="J8" t="str">
            <v>Fuel</v>
          </cell>
          <cell r="K8" t="str">
            <v>Interest</v>
          </cell>
          <cell r="L8" t="str">
            <v>Total</v>
          </cell>
        </row>
        <row r="10">
          <cell r="A10" t="str">
            <v>RS</v>
          </cell>
          <cell r="B10">
            <v>215828201</v>
          </cell>
          <cell r="C10">
            <v>9549662</v>
          </cell>
          <cell r="D10">
            <v>225377863</v>
          </cell>
          <cell r="F10">
            <v>251633578.02</v>
          </cell>
          <cell r="G10">
            <v>10728234.540000001</v>
          </cell>
          <cell r="H10">
            <v>262361812.56</v>
          </cell>
          <cell r="J10">
            <v>-35805377.02000001</v>
          </cell>
          <cell r="K10">
            <v>-1178572.540000001</v>
          </cell>
          <cell r="L10">
            <v>-36983949.56</v>
          </cell>
        </row>
        <row r="11">
          <cell r="A11" t="str">
            <v>MGS-D</v>
          </cell>
          <cell r="B11">
            <v>161618298</v>
          </cell>
          <cell r="C11">
            <v>7664210</v>
          </cell>
          <cell r="D11">
            <v>169282508</v>
          </cell>
          <cell r="F11">
            <v>194877219.45000002</v>
          </cell>
          <cell r="G11">
            <v>8912092.919999998</v>
          </cell>
          <cell r="H11">
            <v>203789312.37</v>
          </cell>
          <cell r="J11">
            <v>-33258921.450000018</v>
          </cell>
          <cell r="K11">
            <v>-1247882.919999998</v>
          </cell>
          <cell r="L11">
            <v>-34506804.370000005</v>
          </cell>
        </row>
        <row r="12">
          <cell r="A12" t="str">
            <v>MGS-T</v>
          </cell>
          <cell r="B12">
            <v>750759</v>
          </cell>
          <cell r="C12">
            <v>42429</v>
          </cell>
          <cell r="D12">
            <v>793188</v>
          </cell>
          <cell r="F12">
            <v>817893.6699999998</v>
          </cell>
          <cell r="G12">
            <v>38189.42</v>
          </cell>
          <cell r="H12">
            <v>856083.0899999999</v>
          </cell>
          <cell r="J12">
            <v>-67134.66999999981</v>
          </cell>
          <cell r="K12">
            <v>4239.580000000002</v>
          </cell>
          <cell r="L12">
            <v>-62895.08999999985</v>
          </cell>
        </row>
        <row r="13">
          <cell r="A13" t="str">
            <v>LGS-D&amp;LSEI</v>
          </cell>
          <cell r="B13">
            <v>109592256</v>
          </cell>
          <cell r="C13">
            <v>5196851</v>
          </cell>
          <cell r="D13">
            <v>114789107</v>
          </cell>
          <cell r="F13">
            <v>126186915.79</v>
          </cell>
          <cell r="G13">
            <v>5836224.03</v>
          </cell>
          <cell r="H13">
            <v>132023139.82000001</v>
          </cell>
          <cell r="J13">
            <v>-16594659.790000007</v>
          </cell>
          <cell r="K13">
            <v>-639373.0300000003</v>
          </cell>
          <cell r="L13">
            <v>-17234032.820000008</v>
          </cell>
        </row>
        <row r="14">
          <cell r="A14" t="str">
            <v>LGS-T</v>
          </cell>
          <cell r="B14">
            <v>1174016</v>
          </cell>
          <cell r="C14">
            <v>58017</v>
          </cell>
          <cell r="D14">
            <v>1232033</v>
          </cell>
          <cell r="F14">
            <v>1306338</v>
          </cell>
          <cell r="G14">
            <v>62096.130000000005</v>
          </cell>
          <cell r="H14">
            <v>1368434.13</v>
          </cell>
          <cell r="J14">
            <v>-132322</v>
          </cell>
          <cell r="K14">
            <v>-4079.1300000000047</v>
          </cell>
          <cell r="L14">
            <v>-136401.1299999999</v>
          </cell>
        </row>
        <row r="15">
          <cell r="A15" t="str">
            <v>LOS-A</v>
          </cell>
          <cell r="B15">
            <v>53559285</v>
          </cell>
          <cell r="C15">
            <v>2607948</v>
          </cell>
          <cell r="D15">
            <v>56167233</v>
          </cell>
          <cell r="F15">
            <v>60600221.59999999</v>
          </cell>
          <cell r="G15">
            <v>2836016.43</v>
          </cell>
          <cell r="H15">
            <v>63436238.02999999</v>
          </cell>
          <cell r="J15">
            <v>-7040936.599999987</v>
          </cell>
          <cell r="K15">
            <v>-228068.43000000017</v>
          </cell>
          <cell r="L15">
            <v>-7269005.029999986</v>
          </cell>
        </row>
        <row r="16">
          <cell r="A16" t="str">
            <v>LOS-B</v>
          </cell>
          <cell r="B16">
            <v>32187755</v>
          </cell>
          <cell r="C16">
            <v>1920962</v>
          </cell>
          <cell r="D16">
            <v>34108717</v>
          </cell>
          <cell r="F16">
            <v>37285068.75</v>
          </cell>
          <cell r="G16">
            <v>2242706.3900000006</v>
          </cell>
          <cell r="H16">
            <v>39527775.14</v>
          </cell>
          <cell r="J16">
            <v>-5097313.75</v>
          </cell>
          <cell r="K16">
            <v>-321744.3900000006</v>
          </cell>
          <cell r="L16">
            <v>-5419058.140000001</v>
          </cell>
        </row>
        <row r="17">
          <cell r="A17" t="str">
            <v>TNP</v>
          </cell>
          <cell r="B17">
            <v>2300012</v>
          </cell>
          <cell r="C17">
            <v>130391</v>
          </cell>
          <cell r="D17">
            <v>2430403</v>
          </cell>
          <cell r="F17">
            <v>2475376.89</v>
          </cell>
          <cell r="G17">
            <v>129138.74999999999</v>
          </cell>
          <cell r="H17">
            <v>2604515.64</v>
          </cell>
          <cell r="J17">
            <v>-175364.89000000013</v>
          </cell>
          <cell r="K17">
            <v>1252.2500000000146</v>
          </cell>
          <cell r="L17">
            <v>-174112.64000000013</v>
          </cell>
        </row>
        <row r="18">
          <cell r="A18" t="str">
            <v>ERS-D&amp;EIS-D</v>
          </cell>
          <cell r="B18">
            <v>494792</v>
          </cell>
          <cell r="C18">
            <v>29887</v>
          </cell>
          <cell r="D18">
            <v>524679</v>
          </cell>
          <cell r="F18">
            <v>2028282.36</v>
          </cell>
          <cell r="G18">
            <v>74675.25000000001</v>
          </cell>
          <cell r="H18">
            <v>2102957.6100000003</v>
          </cell>
          <cell r="J18">
            <v>-1533490.36</v>
          </cell>
          <cell r="K18">
            <v>-44788.250000000015</v>
          </cell>
          <cell r="L18">
            <v>-1578278.6100000003</v>
          </cell>
        </row>
        <row r="19">
          <cell r="A19" t="str">
            <v>ERS-T&amp;EIS-T</v>
          </cell>
          <cell r="B19">
            <v>844480</v>
          </cell>
          <cell r="C19">
            <v>127734</v>
          </cell>
          <cell r="D19">
            <v>972214</v>
          </cell>
          <cell r="F19">
            <v>814430.26</v>
          </cell>
          <cell r="G19">
            <v>37816.770000000004</v>
          </cell>
          <cell r="H19">
            <v>852247.03</v>
          </cell>
          <cell r="J19">
            <v>30049.73999999999</v>
          </cell>
          <cell r="K19">
            <v>89917.23</v>
          </cell>
          <cell r="L19">
            <v>119966.96999999997</v>
          </cell>
        </row>
        <row r="20">
          <cell r="A20" t="str">
            <v>IS-30</v>
          </cell>
          <cell r="B20">
            <v>18262374</v>
          </cell>
          <cell r="C20">
            <v>963384</v>
          </cell>
          <cell r="D20">
            <v>19225758</v>
          </cell>
          <cell r="F20">
            <v>567960.26</v>
          </cell>
          <cell r="G20">
            <v>37726.92</v>
          </cell>
          <cell r="H20">
            <v>605687.18</v>
          </cell>
          <cell r="J20">
            <v>17694413.74</v>
          </cell>
          <cell r="K20">
            <v>925657.08</v>
          </cell>
          <cell r="L20">
            <v>18620070.82</v>
          </cell>
        </row>
        <row r="21">
          <cell r="A21" t="str">
            <v>SCP</v>
          </cell>
          <cell r="B21">
            <v>36736998</v>
          </cell>
          <cell r="C21">
            <v>1919744</v>
          </cell>
          <cell r="D21">
            <v>38656742</v>
          </cell>
          <cell r="F21">
            <v>871621.5900000001</v>
          </cell>
          <cell r="G21">
            <v>181907.5</v>
          </cell>
          <cell r="H21">
            <v>1053529.09</v>
          </cell>
          <cell r="J21">
            <v>35865376.41</v>
          </cell>
          <cell r="K21">
            <v>1737836.5</v>
          </cell>
          <cell r="L21">
            <v>37603212.91</v>
          </cell>
        </row>
        <row r="22">
          <cell r="A22" t="str">
            <v>SPL</v>
          </cell>
          <cell r="B22">
            <v>1579186</v>
          </cell>
          <cell r="C22">
            <v>61054</v>
          </cell>
          <cell r="D22">
            <v>1640240</v>
          </cell>
          <cell r="F22">
            <v>20915065.259999998</v>
          </cell>
          <cell r="G22">
            <v>1121703.8399999999</v>
          </cell>
          <cell r="H22">
            <v>22036769.099999998</v>
          </cell>
          <cell r="J22">
            <v>-19335879.259999998</v>
          </cell>
          <cell r="K22">
            <v>-1060649.8399999999</v>
          </cell>
          <cell r="L22">
            <v>-20396529.099999998</v>
          </cell>
        </row>
        <row r="23">
          <cell r="A23" t="str">
            <v>CLS/GL/MLS</v>
          </cell>
          <cell r="B23">
            <v>682696</v>
          </cell>
          <cell r="C23">
            <v>29440</v>
          </cell>
          <cell r="D23">
            <v>712136</v>
          </cell>
          <cell r="F23">
            <v>42181056.55000001</v>
          </cell>
          <cell r="G23">
            <v>2234885.99</v>
          </cell>
          <cell r="H23">
            <v>44415942.540000014</v>
          </cell>
          <cell r="J23">
            <v>-41498360.55000001</v>
          </cell>
          <cell r="K23">
            <v>-2205445.99</v>
          </cell>
          <cell r="L23">
            <v>-43703806.540000014</v>
          </cell>
        </row>
        <row r="24">
          <cell r="A24" t="str">
            <v>SES-D</v>
          </cell>
          <cell r="B24">
            <v>385054</v>
          </cell>
          <cell r="C24">
            <v>21807</v>
          </cell>
          <cell r="D24">
            <v>406861</v>
          </cell>
          <cell r="F24">
            <v>446772.7100000001</v>
          </cell>
          <cell r="G24">
            <v>26570.623999999996</v>
          </cell>
          <cell r="H24">
            <v>473343.3340000001</v>
          </cell>
          <cell r="J24">
            <v>-61718.71000000008</v>
          </cell>
          <cell r="K24">
            <v>-4763.623999999996</v>
          </cell>
          <cell r="L24">
            <v>-66482.33400000009</v>
          </cell>
        </row>
        <row r="25">
          <cell r="A25" t="str">
            <v>SES-T</v>
          </cell>
          <cell r="B25">
            <v>3755109</v>
          </cell>
          <cell r="C25">
            <v>175824</v>
          </cell>
          <cell r="D25">
            <v>3930933</v>
          </cell>
          <cell r="F25">
            <v>4462201.719999999</v>
          </cell>
          <cell r="G25">
            <v>219472.18999999992</v>
          </cell>
          <cell r="H25">
            <v>4681673.909999998</v>
          </cell>
          <cell r="J25">
            <v>-707092.7199999988</v>
          </cell>
          <cell r="K25">
            <v>-43648.189999999915</v>
          </cell>
          <cell r="L25">
            <v>-750740.9099999983</v>
          </cell>
        </row>
        <row r="28">
          <cell r="A28" t="str">
            <v>TOTALS</v>
          </cell>
          <cell r="B28">
            <v>639751271</v>
          </cell>
          <cell r="C28">
            <v>30499344</v>
          </cell>
          <cell r="D28">
            <v>670250615</v>
          </cell>
          <cell r="F28">
            <v>747470002.8800001</v>
          </cell>
          <cell r="G28">
            <v>34719457.694</v>
          </cell>
          <cell r="H28">
            <v>782189460.5739999</v>
          </cell>
          <cell r="J28">
            <v>-107718731.88000004</v>
          </cell>
          <cell r="K28">
            <v>-4220113.693999999</v>
          </cell>
          <cell r="L28">
            <v>-111938845.57400002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X.2"/>
      <sheetName val="X.3"/>
      <sheetName val="X.4"/>
      <sheetName val="Sheet2"/>
      <sheetName val="Worksheet, Lead (2)"/>
      <sheetName val="RECLASS ENTRIES"/>
      <sheetName val="recon"/>
      <sheetName val="sep 123101"/>
      <sheetName val="Summed Equity Transfers"/>
      <sheetName val="0174"/>
      <sheetName val="ST Rec &amp; Pay Transfers"/>
      <sheetName val="SAP DWNLD"/>
      <sheetName val="bsis"/>
      <sheetName val="Worksheet Support"/>
      <sheetName val="worksheet prior year"/>
      <sheetName val="1200 stmts"/>
      <sheetName val="0301 stmts"/>
      <sheetName val="297999"/>
      <sheetName val="RWIP"/>
      <sheetName val="reclass#5"/>
      <sheetName val="X.5"/>
      <sheetName val="EMC Liability"/>
      <sheetName val="EMC Asset"/>
      <sheetName val="Sheet1"/>
      <sheetName val="equity transfers"/>
      <sheetName val="CLTD_Debt"/>
      <sheetName val="transfer entries"/>
      <sheetName val="Top-Side Entries"/>
      <sheetName val="LOSSDEBT"/>
      <sheetName val="Deferred Debits"/>
    </sheetNames>
    <sheetDataSet>
      <sheetData sheetId="12">
        <row r="1">
          <cell r="A1" t="str">
            <v>Co's 0005, 0366, 0174, 0292, 9003</v>
          </cell>
        </row>
        <row r="2">
          <cell r="C2" t="str">
            <v>Reporting period</v>
          </cell>
          <cell r="D2" t="str">
            <v>Comparison period</v>
          </cell>
        </row>
        <row r="3">
          <cell r="B3" t="str">
            <v>Text for B/S P&amp;L item</v>
          </cell>
          <cell r="C3" t="str">
            <v>(01.2002-12.2002)</v>
          </cell>
          <cell r="D3" t="str">
            <v>(01.2001-12.2001)</v>
          </cell>
          <cell r="E3" t="str">
            <v>Absolute difference</v>
          </cell>
        </row>
        <row r="4">
          <cell r="B4" t="str">
            <v>              BALANCE SHEET</v>
          </cell>
        </row>
        <row r="5">
          <cell r="B5" t="str">
            <v>ASSETS AND OTHER DEBITS:</v>
          </cell>
        </row>
        <row r="6">
          <cell r="B6" t="str">
            <v>Current Assets:</v>
          </cell>
        </row>
        <row r="7">
          <cell r="A7">
            <v>100510</v>
          </cell>
          <cell r="B7" t="str">
            <v>100510 Cash-General subaccount BT # 32567</v>
          </cell>
          <cell r="C7">
            <v>25262603.06</v>
          </cell>
          <cell r="D7">
            <v>2370784</v>
          </cell>
          <cell r="E7">
            <v>22891819.06</v>
          </cell>
        </row>
        <row r="8">
          <cell r="A8">
            <v>102010</v>
          </cell>
          <cell r="B8" t="str">
            <v>102010 Cash - Gen - CHASE/BOA Texas</v>
          </cell>
          <cell r="C8">
            <v>1000</v>
          </cell>
          <cell r="D8">
            <v>1000</v>
          </cell>
          <cell r="E8">
            <v>0</v>
          </cell>
        </row>
        <row r="9">
          <cell r="B9" t="str">
            <v>     Cash</v>
          </cell>
          <cell r="C9">
            <v>25263603.06</v>
          </cell>
          <cell r="D9">
            <v>2371784</v>
          </cell>
          <cell r="E9">
            <v>22891819.06</v>
          </cell>
        </row>
        <row r="10">
          <cell r="B10" t="str">
            <v>   Cash and Cash Equivalents</v>
          </cell>
          <cell r="C10">
            <v>25263603.06</v>
          </cell>
          <cell r="D10">
            <v>2371784</v>
          </cell>
          <cell r="E10">
            <v>22891819.06</v>
          </cell>
        </row>
        <row r="11">
          <cell r="A11">
            <v>114010</v>
          </cell>
          <cell r="B11" t="str">
            <v>114010 Oth Spec Deposits</v>
          </cell>
          <cell r="C11">
            <v>2324334.23</v>
          </cell>
          <cell r="D11">
            <v>6744485</v>
          </cell>
          <cell r="E11">
            <v>-4420150.77</v>
          </cell>
        </row>
        <row r="12">
          <cell r="B12" t="str">
            <v>   Other Special Deposits</v>
          </cell>
          <cell r="C12">
            <v>2324334.23</v>
          </cell>
          <cell r="D12">
            <v>6744485</v>
          </cell>
          <cell r="E12">
            <v>-4420150.77</v>
          </cell>
        </row>
        <row r="13">
          <cell r="A13">
            <v>127011</v>
          </cell>
          <cell r="B13" t="str">
            <v>127011 ST Notes Receivable - Generation Transition-Assoc</v>
          </cell>
          <cell r="C13">
            <v>-18680270.45</v>
          </cell>
          <cell r="D13">
            <v>0</v>
          </cell>
          <cell r="E13">
            <v>-18680270.45</v>
          </cell>
        </row>
        <row r="14">
          <cell r="B14" t="str">
            <v>   Short Term Notes Receivables-Assoc Comp</v>
          </cell>
          <cell r="C14">
            <v>-18680270.45</v>
          </cell>
          <cell r="D14">
            <v>0</v>
          </cell>
          <cell r="E14">
            <v>-18680270.45</v>
          </cell>
        </row>
        <row r="15">
          <cell r="B15" t="str">
            <v>   Accounts receivable - associated companies</v>
          </cell>
          <cell r="C15">
            <v>-18680270.45</v>
          </cell>
          <cell r="D15">
            <v>0</v>
          </cell>
          <cell r="E15">
            <v>-18680270.45</v>
          </cell>
        </row>
        <row r="16">
          <cell r="A16">
            <v>121060</v>
          </cell>
          <cell r="B16" t="str">
            <v>121060 A/R-Other</v>
          </cell>
          <cell r="C16">
            <v>9600692.81</v>
          </cell>
          <cell r="D16">
            <v>0</v>
          </cell>
          <cell r="E16">
            <v>9600692.81</v>
          </cell>
        </row>
        <row r="17">
          <cell r="A17">
            <v>129015</v>
          </cell>
          <cell r="B17" t="str">
            <v>129015 Interest Rec-Securitization</v>
          </cell>
          <cell r="C17">
            <v>0</v>
          </cell>
          <cell r="D17">
            <v>0</v>
          </cell>
          <cell r="E17">
            <v>0</v>
          </cell>
        </row>
        <row r="18">
          <cell r="B18" t="str">
            <v>   Accounts Receivable - Other</v>
          </cell>
          <cell r="C18">
            <v>9600692.81</v>
          </cell>
          <cell r="D18">
            <v>0</v>
          </cell>
          <cell r="E18">
            <v>9600692.81</v>
          </cell>
        </row>
        <row r="19">
          <cell r="B19" t="str">
            <v>   Accounts Receivable - other</v>
          </cell>
          <cell r="C19">
            <v>9600692.81</v>
          </cell>
          <cell r="D19">
            <v>0</v>
          </cell>
          <cell r="E19">
            <v>9600692.81</v>
          </cell>
        </row>
        <row r="20">
          <cell r="A20">
            <v>121050</v>
          </cell>
          <cell r="B20" t="str">
            <v>121050 A/R - Services</v>
          </cell>
          <cell r="C20">
            <v>-138380.94</v>
          </cell>
          <cell r="D20">
            <v>0</v>
          </cell>
          <cell r="E20">
            <v>-138380.94</v>
          </cell>
        </row>
        <row r="21">
          <cell r="B21" t="str">
            <v>   Accounts Receivable - Customers</v>
          </cell>
          <cell r="C21">
            <v>-138380.94</v>
          </cell>
          <cell r="D21">
            <v>0</v>
          </cell>
          <cell r="E21">
            <v>-138380.94</v>
          </cell>
        </row>
        <row r="22">
          <cell r="B22" t="str">
            <v>   Accounts Receivable - Delivery Services</v>
          </cell>
          <cell r="C22">
            <v>-138380.94</v>
          </cell>
          <cell r="D22">
            <v>0</v>
          </cell>
          <cell r="E22">
            <v>-138380.94</v>
          </cell>
        </row>
        <row r="23">
          <cell r="B23" t="str">
            <v>   Accounts Receivable - electric sales</v>
          </cell>
          <cell r="C23">
            <v>-138380.94</v>
          </cell>
          <cell r="D23">
            <v>0</v>
          </cell>
          <cell r="E23">
            <v>-138380.94</v>
          </cell>
        </row>
        <row r="24">
          <cell r="B24" t="str">
            <v>   Accounts Receivable</v>
          </cell>
          <cell r="C24">
            <v>-9217958.58</v>
          </cell>
          <cell r="D24">
            <v>0</v>
          </cell>
          <cell r="E24">
            <v>-9217958.58</v>
          </cell>
        </row>
        <row r="25">
          <cell r="A25">
            <v>144010</v>
          </cell>
          <cell r="B25" t="str">
            <v>144010 Prepayments - Other</v>
          </cell>
          <cell r="C25">
            <v>16184.14</v>
          </cell>
          <cell r="D25">
            <v>0</v>
          </cell>
          <cell r="E25">
            <v>16184.14</v>
          </cell>
        </row>
        <row r="26">
          <cell r="B26" t="str">
            <v/>
          </cell>
          <cell r="C26">
            <v>16184.14</v>
          </cell>
          <cell r="D26">
            <v>0</v>
          </cell>
          <cell r="E26">
            <v>16184.14</v>
          </cell>
        </row>
        <row r="27">
          <cell r="B27" t="str">
            <v>   Prepayments</v>
          </cell>
          <cell r="C27">
            <v>16184.14</v>
          </cell>
          <cell r="D27">
            <v>0</v>
          </cell>
          <cell r="E27">
            <v>16184.14</v>
          </cell>
        </row>
        <row r="28">
          <cell r="B28" t="str">
            <v>   Other Current Assets</v>
          </cell>
          <cell r="C28">
            <v>16184.14</v>
          </cell>
          <cell r="D28">
            <v>0</v>
          </cell>
          <cell r="E28">
            <v>16184.14</v>
          </cell>
        </row>
        <row r="29">
          <cell r="B29" t="str">
            <v>Total Current Assets</v>
          </cell>
          <cell r="C29">
            <v>18386162.85</v>
          </cell>
          <cell r="D29">
            <v>9116269</v>
          </cell>
          <cell r="E29">
            <v>9269893.85</v>
          </cell>
        </row>
        <row r="30">
          <cell r="B30" t="str">
            <v>Property Plant and Equipment:</v>
          </cell>
        </row>
        <row r="31">
          <cell r="A31">
            <v>163010</v>
          </cell>
          <cell r="B31" t="str">
            <v>163010 Plant in Serv\(incl Intang Assets)</v>
          </cell>
          <cell r="C31">
            <v>0</v>
          </cell>
          <cell r="D31">
            <v>-7728653.77</v>
          </cell>
          <cell r="E31">
            <v>7728653.77</v>
          </cell>
        </row>
        <row r="32">
          <cell r="A32">
            <v>174995</v>
          </cell>
          <cell r="B32" t="str">
            <v>174995 Plant in Service - History</v>
          </cell>
          <cell r="C32">
            <v>46226693</v>
          </cell>
          <cell r="D32">
            <v>0</v>
          </cell>
          <cell r="E32">
            <v>46226693</v>
          </cell>
        </row>
        <row r="33">
          <cell r="B33" t="str">
            <v>   Electric Plant in Service</v>
          </cell>
          <cell r="C33">
            <v>46226693</v>
          </cell>
          <cell r="D33">
            <v>-7728653.77</v>
          </cell>
          <cell r="E33">
            <v>53955346.77</v>
          </cell>
        </row>
        <row r="34">
          <cell r="A34">
            <v>170010</v>
          </cell>
          <cell r="B34" t="str">
            <v>170010 Construction Work In Progress</v>
          </cell>
          <cell r="C34">
            <v>0</v>
          </cell>
          <cell r="D34">
            <v>-4081337.32</v>
          </cell>
          <cell r="E34">
            <v>4081337.32</v>
          </cell>
        </row>
        <row r="35">
          <cell r="B35" t="str">
            <v>   Construction Work in Progress</v>
          </cell>
          <cell r="C35">
            <v>0</v>
          </cell>
          <cell r="D35">
            <v>-4081337.32</v>
          </cell>
          <cell r="E35">
            <v>4081337.32</v>
          </cell>
        </row>
        <row r="36">
          <cell r="A36">
            <v>171010</v>
          </cell>
          <cell r="B36" t="str">
            <v>171010 Accum Depr-Plant in Service</v>
          </cell>
          <cell r="C36">
            <v>0</v>
          </cell>
          <cell r="D36">
            <v>742495559.64</v>
          </cell>
          <cell r="E36">
            <v>-742495559.64</v>
          </cell>
        </row>
        <row r="37">
          <cell r="B37" t="str">
            <v>   Less:Acc. Prov for Deprec, Deplet, &amp; Amort</v>
          </cell>
          <cell r="C37">
            <v>0</v>
          </cell>
          <cell r="D37">
            <v>742495559.64</v>
          </cell>
          <cell r="E37">
            <v>-742495559.64</v>
          </cell>
        </row>
        <row r="38">
          <cell r="B38" t="str">
            <v>Total Net Property Plant and Equipment</v>
          </cell>
          <cell r="C38">
            <v>46226693</v>
          </cell>
          <cell r="D38">
            <v>730685568.55</v>
          </cell>
          <cell r="E38">
            <v>-684458875.55</v>
          </cell>
        </row>
        <row r="39">
          <cell r="B39" t="str">
            <v>Deferred Charges and Other Assets:</v>
          </cell>
        </row>
        <row r="40">
          <cell r="A40">
            <v>181010</v>
          </cell>
          <cell r="B40" t="str">
            <v>181010 RTA-FAS109 DR-Eq AFUDC-Open</v>
          </cell>
          <cell r="C40">
            <v>175460771</v>
          </cell>
          <cell r="D40">
            <v>155648916</v>
          </cell>
          <cell r="E40">
            <v>19811855</v>
          </cell>
        </row>
        <row r="41">
          <cell r="A41">
            <v>181020</v>
          </cell>
          <cell r="B41" t="str">
            <v>181020 RTA-SFAS109 DR-Eq AFUDC-Closed</v>
          </cell>
          <cell r="C41">
            <v>0</v>
          </cell>
          <cell r="D41">
            <v>-6359223.72</v>
          </cell>
          <cell r="E41">
            <v>6359223.72</v>
          </cell>
        </row>
        <row r="42">
          <cell r="A42">
            <v>181120</v>
          </cell>
          <cell r="B42" t="str">
            <v>181120 RTA-TX Inc(Franch) Tax Def-Net</v>
          </cell>
          <cell r="C42">
            <v>0</v>
          </cell>
          <cell r="D42">
            <v>-22792527</v>
          </cell>
          <cell r="E42">
            <v>22792527</v>
          </cell>
        </row>
        <row r="43">
          <cell r="A43">
            <v>181140</v>
          </cell>
          <cell r="B43" t="str">
            <v>181140 RTL-Am SFAS109 CR-Prot Exc DFIT</v>
          </cell>
          <cell r="C43">
            <v>0</v>
          </cell>
          <cell r="D43">
            <v>-832400.58</v>
          </cell>
          <cell r="E43">
            <v>832400.58</v>
          </cell>
        </row>
        <row r="44">
          <cell r="A44">
            <v>181160</v>
          </cell>
          <cell r="B44" t="str">
            <v>181160 RTL-Amort SFAS109 Cr-ITC</v>
          </cell>
          <cell r="C44">
            <v>0</v>
          </cell>
          <cell r="D44">
            <v>-17082956.18</v>
          </cell>
          <cell r="E44">
            <v>17082956.18</v>
          </cell>
        </row>
        <row r="45">
          <cell r="B45" t="str">
            <v>     Regulatory Tax Assets</v>
          </cell>
          <cell r="C45">
            <v>175460771</v>
          </cell>
          <cell r="D45">
            <v>108581808.52</v>
          </cell>
          <cell r="E45">
            <v>66878962.48</v>
          </cell>
        </row>
        <row r="46">
          <cell r="A46">
            <v>179070</v>
          </cell>
          <cell r="B46" t="str">
            <v>179070 Regulatory Assets-Stranded Costs</v>
          </cell>
          <cell r="C46">
            <v>2095844282.84</v>
          </cell>
          <cell r="D46">
            <v>33781940.2</v>
          </cell>
          <cell r="E46">
            <v>2062062342.64</v>
          </cell>
        </row>
        <row r="47">
          <cell r="A47">
            <v>179075</v>
          </cell>
          <cell r="B47" t="str">
            <v>179075 Regulatory Assets-Legislation</v>
          </cell>
          <cell r="C47">
            <v>705476246.08</v>
          </cell>
          <cell r="D47">
            <v>0</v>
          </cell>
          <cell r="E47">
            <v>705476246.08</v>
          </cell>
        </row>
        <row r="48">
          <cell r="B48" t="str">
            <v>     Other Regulatory Assets</v>
          </cell>
          <cell r="C48">
            <v>2801320528.92</v>
          </cell>
          <cell r="D48">
            <v>33781940.2</v>
          </cell>
          <cell r="E48">
            <v>2767538588.72</v>
          </cell>
        </row>
        <row r="49">
          <cell r="B49" t="str">
            <v>   Total Regulatory Assets</v>
          </cell>
          <cell r="C49">
            <v>2976781299.92</v>
          </cell>
          <cell r="D49">
            <v>142363748.72</v>
          </cell>
          <cell r="E49">
            <v>2834417551.2</v>
          </cell>
        </row>
        <row r="50">
          <cell r="A50">
            <v>153107</v>
          </cell>
          <cell r="B50" t="str">
            <v>153107 Inv in Subs-SPE</v>
          </cell>
          <cell r="C50">
            <v>-3745485</v>
          </cell>
          <cell r="D50">
            <v>-6745485</v>
          </cell>
          <cell r="E50">
            <v>3000000</v>
          </cell>
        </row>
        <row r="51">
          <cell r="B51" t="str">
            <v>     Investments in Subsidiaries-Assoc. Co.</v>
          </cell>
          <cell r="C51">
            <v>-3745485</v>
          </cell>
          <cell r="D51">
            <v>-6745485</v>
          </cell>
          <cell r="E51">
            <v>3000000</v>
          </cell>
        </row>
        <row r="52">
          <cell r="B52" t="str">
            <v>   Miscellaneous Investments</v>
          </cell>
          <cell r="C52">
            <v>-3745485</v>
          </cell>
          <cell r="D52">
            <v>-6745485</v>
          </cell>
          <cell r="E52">
            <v>3000000</v>
          </cell>
        </row>
        <row r="53">
          <cell r="B53" t="str">
            <v>  Long Term Receivables and Investments</v>
          </cell>
          <cell r="C53">
            <v>-3745485</v>
          </cell>
          <cell r="D53">
            <v>-6745485</v>
          </cell>
          <cell r="E53">
            <v>3000000</v>
          </cell>
        </row>
        <row r="54">
          <cell r="A54">
            <v>188010</v>
          </cell>
          <cell r="B54" t="str">
            <v>188010 Misc Def Debits - Other</v>
          </cell>
          <cell r="C54">
            <v>1528791.63</v>
          </cell>
          <cell r="D54">
            <v>0</v>
          </cell>
          <cell r="E54">
            <v>1528791.63</v>
          </cell>
        </row>
        <row r="55">
          <cell r="B55" t="str">
            <v>   Miscellaneous Deferred Debits</v>
          </cell>
          <cell r="C55">
            <v>1528791.63</v>
          </cell>
          <cell r="D55">
            <v>0</v>
          </cell>
          <cell r="E55">
            <v>1528791.63</v>
          </cell>
        </row>
        <row r="56">
          <cell r="B56" t="str">
            <v>   Deferred Debits</v>
          </cell>
          <cell r="C56">
            <v>-2216693.37</v>
          </cell>
          <cell r="D56">
            <v>-6745485</v>
          </cell>
          <cell r="E56">
            <v>4528791.63</v>
          </cell>
        </row>
        <row r="57">
          <cell r="A57">
            <v>177010</v>
          </cell>
          <cell r="B57" t="str">
            <v>177010 Unamortized Debt Costs</v>
          </cell>
          <cell r="C57">
            <v>10374130.1</v>
          </cell>
          <cell r="D57">
            <v>10374130.1</v>
          </cell>
          <cell r="E57">
            <v>0</v>
          </cell>
        </row>
        <row r="58">
          <cell r="A58">
            <v>177020</v>
          </cell>
          <cell r="B58" t="str">
            <v>177020 Unamortized Loss on Reacquired Debt</v>
          </cell>
          <cell r="C58">
            <v>0</v>
          </cell>
          <cell r="D58">
            <v>-11048182.84</v>
          </cell>
          <cell r="E58">
            <v>11048182.84</v>
          </cell>
        </row>
        <row r="59">
          <cell r="A59">
            <v>177998</v>
          </cell>
          <cell r="B59" t="str">
            <v>177998 Amort of Loss on Reacquired Debt</v>
          </cell>
          <cell r="C59">
            <v>0</v>
          </cell>
          <cell r="D59">
            <v>1008159.58</v>
          </cell>
          <cell r="E59">
            <v>-1008159.58</v>
          </cell>
        </row>
        <row r="60">
          <cell r="A60">
            <v>177999</v>
          </cell>
          <cell r="B60" t="str">
            <v>177999 Amortization of Issuance Costs</v>
          </cell>
          <cell r="C60">
            <v>-1965458.38</v>
          </cell>
          <cell r="D60">
            <v>-345877.5</v>
          </cell>
          <cell r="E60">
            <v>-1619580.88</v>
          </cell>
        </row>
        <row r="61">
          <cell r="B61" t="str">
            <v>   Unamortized Debt Costs</v>
          </cell>
          <cell r="C61">
            <v>8408671.72</v>
          </cell>
          <cell r="D61">
            <v>-11770.66</v>
          </cell>
          <cell r="E61">
            <v>8420442.38</v>
          </cell>
        </row>
        <row r="62">
          <cell r="A62">
            <v>151020</v>
          </cell>
          <cell r="B62" t="str">
            <v>151020 Long-Term Notes Rec-Securitization</v>
          </cell>
          <cell r="C62">
            <v>0</v>
          </cell>
          <cell r="D62">
            <v>-0.75</v>
          </cell>
          <cell r="E62">
            <v>0.75</v>
          </cell>
        </row>
        <row r="63">
          <cell r="B63" t="str">
            <v>   Long-Term Notes Receivable-Assoc Companies</v>
          </cell>
          <cell r="C63">
            <v>0</v>
          </cell>
          <cell r="D63">
            <v>-0.75</v>
          </cell>
          <cell r="E63">
            <v>0.75</v>
          </cell>
        </row>
        <row r="64">
          <cell r="A64">
            <v>179080</v>
          </cell>
          <cell r="B64" t="str">
            <v>179080 Transition Property</v>
          </cell>
          <cell r="C64">
            <v>706219817</v>
          </cell>
          <cell r="D64">
            <v>0</v>
          </cell>
          <cell r="E64">
            <v>706219817</v>
          </cell>
        </row>
        <row r="65">
          <cell r="B65" t="str">
            <v>   Transition Property</v>
          </cell>
          <cell r="C65">
            <v>706219817</v>
          </cell>
          <cell r="D65">
            <v>0</v>
          </cell>
          <cell r="E65">
            <v>706219817</v>
          </cell>
        </row>
        <row r="66">
          <cell r="A66">
            <v>183010</v>
          </cell>
          <cell r="B66" t="str">
            <v>183010 Over/Under Recovery of Fuel</v>
          </cell>
          <cell r="C66">
            <v>-139236125.97</v>
          </cell>
          <cell r="D66">
            <v>0</v>
          </cell>
          <cell r="E66">
            <v>-139236125.97</v>
          </cell>
        </row>
        <row r="67">
          <cell r="A67">
            <v>223020</v>
          </cell>
          <cell r="B67" t="str">
            <v>223020 Curr&amp;Accr Liab-Int O/U Rcvy of Fuel</v>
          </cell>
          <cell r="C67">
            <v>5043125.15</v>
          </cell>
          <cell r="D67">
            <v>0</v>
          </cell>
          <cell r="E67">
            <v>5043125.15</v>
          </cell>
        </row>
        <row r="68">
          <cell r="B68" t="str">
            <v>   Underrecovery of Fuel and Assoc Interest</v>
          </cell>
          <cell r="C68">
            <v>-134193000.82</v>
          </cell>
          <cell r="D68">
            <v>0</v>
          </cell>
          <cell r="E68">
            <v>-134193000.82</v>
          </cell>
        </row>
        <row r="69">
          <cell r="A69">
            <v>183011</v>
          </cell>
          <cell r="B69" t="str">
            <v>183011 Over/Under Recovery of Fuel - Pending Settlement</v>
          </cell>
          <cell r="C69">
            <v>123323250</v>
          </cell>
          <cell r="D69">
            <v>0</v>
          </cell>
          <cell r="E69">
            <v>123323250</v>
          </cell>
        </row>
        <row r="70">
          <cell r="A70">
            <v>223021</v>
          </cell>
          <cell r="B70" t="str">
            <v>223021 Curr&amp;Accr Liab-Int O/U Rcvy of Fuel - Pndng Stlmnt</v>
          </cell>
          <cell r="C70">
            <v>28741922</v>
          </cell>
          <cell r="D70">
            <v>0</v>
          </cell>
          <cell r="E70">
            <v>28741922</v>
          </cell>
        </row>
        <row r="71">
          <cell r="B71" t="str">
            <v>    Underrecovery of Fuel and Assoc Int PS</v>
          </cell>
          <cell r="C71">
            <v>152065172</v>
          </cell>
          <cell r="D71">
            <v>0</v>
          </cell>
          <cell r="E71">
            <v>152065172</v>
          </cell>
        </row>
        <row r="72">
          <cell r="B72" t="str">
            <v>Total Deferred Charges and Other Assets</v>
          </cell>
          <cell r="C72">
            <v>3707065266.45</v>
          </cell>
          <cell r="D72">
            <v>135606492.31</v>
          </cell>
          <cell r="E72">
            <v>3571458774.14</v>
          </cell>
        </row>
        <row r="73">
          <cell r="B73" t="str">
            <v>TOTAL ASSETS AND OTHER DEBITS</v>
          </cell>
          <cell r="C73">
            <v>3771678122.3</v>
          </cell>
          <cell r="D73">
            <v>875408329.86</v>
          </cell>
          <cell r="E73">
            <v>2896269792.44</v>
          </cell>
        </row>
        <row r="74">
          <cell r="B74" t="str">
            <v>LIABILITIES AND OTHER CREDITS</v>
          </cell>
        </row>
        <row r="75">
          <cell r="B75" t="str">
            <v>Current Liabilities:</v>
          </cell>
        </row>
        <row r="76">
          <cell r="A76">
            <v>220010</v>
          </cell>
          <cell r="B76" t="str">
            <v>220010 Curr&amp;Accr Liab-Income Taxes-Federal</v>
          </cell>
          <cell r="C76">
            <v>58136053.15</v>
          </cell>
          <cell r="D76">
            <v>-12949553.21</v>
          </cell>
          <cell r="E76">
            <v>71085606.36</v>
          </cell>
        </row>
        <row r="77">
          <cell r="B77" t="str">
            <v>   Accrued Income Taxes</v>
          </cell>
          <cell r="C77">
            <v>58136053.15</v>
          </cell>
          <cell r="D77">
            <v>-12949553.21</v>
          </cell>
          <cell r="E77">
            <v>71085606.36</v>
          </cell>
        </row>
        <row r="78">
          <cell r="B78" t="str">
            <v>   Accrued taxes</v>
          </cell>
          <cell r="C78">
            <v>58136053.15</v>
          </cell>
          <cell r="D78">
            <v>-12949553.21</v>
          </cell>
          <cell r="E78">
            <v>71085606.36</v>
          </cell>
        </row>
        <row r="79">
          <cell r="A79">
            <v>222010</v>
          </cell>
          <cell r="B79" t="str">
            <v>222010 Interest Payables - Associated Companies</v>
          </cell>
          <cell r="C79">
            <v>0</v>
          </cell>
          <cell r="D79">
            <v>7269687.42</v>
          </cell>
          <cell r="E79">
            <v>-7269687.42</v>
          </cell>
        </row>
        <row r="80">
          <cell r="A80">
            <v>223010</v>
          </cell>
          <cell r="B80" t="str">
            <v>223010 Curr and Accr Liab - Interest - Miscellaneous</v>
          </cell>
          <cell r="C80">
            <v>-11178154.16</v>
          </cell>
          <cell r="D80">
            <v>-7269687.42</v>
          </cell>
          <cell r="E80">
            <v>-3908466.74</v>
          </cell>
        </row>
        <row r="81">
          <cell r="A81">
            <v>223030</v>
          </cell>
          <cell r="B81" t="str">
            <v>223030 Curr&amp;Accr Liab-Int on Cust Deposits</v>
          </cell>
          <cell r="C81">
            <v>-44691.69</v>
          </cell>
          <cell r="D81">
            <v>0</v>
          </cell>
          <cell r="E81">
            <v>-44691.69</v>
          </cell>
        </row>
        <row r="82">
          <cell r="B82" t="str">
            <v>     Interest Accrued</v>
          </cell>
          <cell r="C82">
            <v>-11222845.85</v>
          </cell>
          <cell r="D82">
            <v>0</v>
          </cell>
          <cell r="E82">
            <v>-11222845.85</v>
          </cell>
        </row>
        <row r="83">
          <cell r="A83">
            <v>255010</v>
          </cell>
          <cell r="B83" t="str">
            <v>255010 Customer Deposits-Miscellaneous</v>
          </cell>
          <cell r="C83">
            <v>-1178420.46</v>
          </cell>
          <cell r="D83">
            <v>-17210.6</v>
          </cell>
          <cell r="E83">
            <v>-1161209.86</v>
          </cell>
        </row>
        <row r="84">
          <cell r="B84" t="str">
            <v>   Customer Deposits</v>
          </cell>
          <cell r="C84">
            <v>-1178420.46</v>
          </cell>
          <cell r="D84">
            <v>-17210.6</v>
          </cell>
          <cell r="E84">
            <v>-1161209.86</v>
          </cell>
        </row>
        <row r="85">
          <cell r="A85">
            <v>217010</v>
          </cell>
          <cell r="B85" t="str">
            <v>217010 Current Portion of Long-Term Debt</v>
          </cell>
          <cell r="C85">
            <v>-18722425</v>
          </cell>
          <cell r="D85">
            <v>0</v>
          </cell>
          <cell r="E85">
            <v>-18722425</v>
          </cell>
        </row>
        <row r="86">
          <cell r="B86" t="str">
            <v>     Curr Portion Long Term Debt &amp; Pref Stock</v>
          </cell>
          <cell r="C86">
            <v>-18722425</v>
          </cell>
          <cell r="D86">
            <v>0</v>
          </cell>
          <cell r="E86">
            <v>-18722425</v>
          </cell>
        </row>
        <row r="87">
          <cell r="B87" t="str">
            <v>   Curr portion long term debt &amp; cap leases</v>
          </cell>
          <cell r="C87">
            <v>-18722425</v>
          </cell>
          <cell r="D87">
            <v>0</v>
          </cell>
          <cell r="E87">
            <v>-18722425</v>
          </cell>
        </row>
        <row r="88">
          <cell r="A88">
            <v>221140</v>
          </cell>
          <cell r="B88" t="str">
            <v>221140 Current  Regulatory Liability</v>
          </cell>
          <cell r="C88">
            <v>-168173440.85</v>
          </cell>
          <cell r="D88">
            <v>0</v>
          </cell>
          <cell r="E88">
            <v>-168173440.85</v>
          </cell>
        </row>
        <row r="89">
          <cell r="B89" t="str">
            <v>   Curr portion of long term excess mitigatio</v>
          </cell>
          <cell r="C89">
            <v>-168173440.85</v>
          </cell>
          <cell r="D89">
            <v>0</v>
          </cell>
          <cell r="E89">
            <v>-168173440.85</v>
          </cell>
        </row>
        <row r="90">
          <cell r="A90">
            <v>232010</v>
          </cell>
          <cell r="B90" t="str">
            <v>232010 Curr&amp;Accr Liab-Miscellaneous</v>
          </cell>
          <cell r="C90">
            <v>-21000</v>
          </cell>
          <cell r="D90">
            <v>0</v>
          </cell>
          <cell r="E90">
            <v>-21000</v>
          </cell>
        </row>
        <row r="91">
          <cell r="B91" t="str">
            <v>   Other Current and Accrued Liabilities</v>
          </cell>
          <cell r="C91">
            <v>-21000</v>
          </cell>
          <cell r="D91">
            <v>0</v>
          </cell>
          <cell r="E91">
            <v>-21000</v>
          </cell>
        </row>
        <row r="92">
          <cell r="B92" t="str">
            <v>   Other current liabitlies</v>
          </cell>
          <cell r="C92">
            <v>-21000</v>
          </cell>
          <cell r="D92">
            <v>0</v>
          </cell>
          <cell r="E92">
            <v>-21000</v>
          </cell>
        </row>
        <row r="93">
          <cell r="B93" t="str">
            <v>Total Current Liabilities</v>
          </cell>
          <cell r="C93">
            <v>-141182079.01</v>
          </cell>
          <cell r="D93">
            <v>-12966763.81</v>
          </cell>
          <cell r="E93">
            <v>-128215315.2</v>
          </cell>
        </row>
        <row r="94">
          <cell r="B94" t="str">
            <v>Deferred Credits and Other Liabilities</v>
          </cell>
        </row>
        <row r="95">
          <cell r="A95">
            <v>194010</v>
          </cell>
          <cell r="B95" t="str">
            <v>194010 Oth Non-Curr-Def Inc Tax-Fed</v>
          </cell>
          <cell r="C95">
            <v>345013912</v>
          </cell>
          <cell r="D95">
            <v>0</v>
          </cell>
          <cell r="E95">
            <v>345013912</v>
          </cell>
        </row>
        <row r="96">
          <cell r="A96">
            <v>285020</v>
          </cell>
          <cell r="B96" t="str">
            <v>285020 Def Inc Taxes-Fed-Accel Depr</v>
          </cell>
          <cell r="C96">
            <v>-294421375.32</v>
          </cell>
          <cell r="D96">
            <v>-304121277.04</v>
          </cell>
          <cell r="E96">
            <v>9699901.72</v>
          </cell>
        </row>
        <row r="97">
          <cell r="A97">
            <v>285030</v>
          </cell>
          <cell r="B97" t="str">
            <v>285030 Def Inc Taxes-Federal-Other</v>
          </cell>
          <cell r="C97">
            <v>-989959110</v>
          </cell>
          <cell r="D97">
            <v>6477384.72</v>
          </cell>
          <cell r="E97">
            <v>-996436494.72</v>
          </cell>
        </row>
        <row r="98">
          <cell r="B98" t="str">
            <v>     Accum. Deferred Income Taxes</v>
          </cell>
          <cell r="C98">
            <v>-939366573.32</v>
          </cell>
          <cell r="D98">
            <v>-297643892.32</v>
          </cell>
          <cell r="E98">
            <v>-641722681</v>
          </cell>
        </row>
        <row r="99">
          <cell r="A99">
            <v>287010</v>
          </cell>
          <cell r="B99" t="str">
            <v>287010 Unamortized Investment Tax Credits</v>
          </cell>
          <cell r="C99">
            <v>0</v>
          </cell>
          <cell r="D99">
            <v>29607861.92</v>
          </cell>
          <cell r="E99">
            <v>-29607861.92</v>
          </cell>
        </row>
        <row r="100">
          <cell r="B100" t="str">
            <v>     Accum. Deferred Investment Tax Credits</v>
          </cell>
          <cell r="C100">
            <v>0</v>
          </cell>
          <cell r="D100">
            <v>29607861.92</v>
          </cell>
          <cell r="E100">
            <v>-29607861.92</v>
          </cell>
        </row>
        <row r="101">
          <cell r="A101">
            <v>267010</v>
          </cell>
          <cell r="B101" t="str">
            <v>267010 Oth Def CR-Rate Refunds-Electricity</v>
          </cell>
          <cell r="C101">
            <v>-800481817.52</v>
          </cell>
          <cell r="D101">
            <v>0</v>
          </cell>
          <cell r="E101">
            <v>-800481817.52</v>
          </cell>
        </row>
        <row r="102">
          <cell r="B102" t="str">
            <v>   Excess mitigation liability</v>
          </cell>
          <cell r="C102">
            <v>-800481817.52</v>
          </cell>
          <cell r="D102">
            <v>0</v>
          </cell>
          <cell r="E102">
            <v>-800481817.52</v>
          </cell>
        </row>
        <row r="103">
          <cell r="B103" t="str">
            <v>Total Deferred Credits &amp; Other Liabilities</v>
          </cell>
          <cell r="C103">
            <v>-1739848390.84</v>
          </cell>
          <cell r="D103">
            <v>-268036030.4</v>
          </cell>
          <cell r="E103">
            <v>-1471812360.44</v>
          </cell>
        </row>
        <row r="104">
          <cell r="B104" t="str">
            <v>Long-Term Debt</v>
          </cell>
        </row>
        <row r="105">
          <cell r="A105">
            <v>275020</v>
          </cell>
          <cell r="B105" t="str">
            <v>275020 Unamortized Discount</v>
          </cell>
          <cell r="C105">
            <v>325869.9</v>
          </cell>
          <cell r="D105">
            <v>325869.9</v>
          </cell>
          <cell r="E105">
            <v>0</v>
          </cell>
        </row>
        <row r="106">
          <cell r="A106">
            <v>276999</v>
          </cell>
          <cell r="B106" t="str">
            <v>276999 Amort of Unamortized Discount</v>
          </cell>
          <cell r="C106">
            <v>-61738.61</v>
          </cell>
          <cell r="D106">
            <v>-10532.91</v>
          </cell>
          <cell r="E106">
            <v>-51205.7</v>
          </cell>
        </row>
        <row r="107">
          <cell r="B107" t="str">
            <v>   Unamortized Discount on Long Term Debt</v>
          </cell>
          <cell r="C107">
            <v>264131.29</v>
          </cell>
          <cell r="D107">
            <v>315336.99</v>
          </cell>
          <cell r="E107">
            <v>-51205.7</v>
          </cell>
        </row>
        <row r="108">
          <cell r="B108" t="str">
            <v>   First mortgage bonds</v>
          </cell>
          <cell r="C108">
            <v>264131.29</v>
          </cell>
          <cell r="D108">
            <v>315336.99</v>
          </cell>
          <cell r="E108">
            <v>-51205.7</v>
          </cell>
        </row>
        <row r="109">
          <cell r="A109">
            <v>277010</v>
          </cell>
          <cell r="B109" t="str">
            <v>277010 Long-Term Debt - Other</v>
          </cell>
          <cell r="C109">
            <v>-717068877</v>
          </cell>
          <cell r="D109">
            <v>-748897000</v>
          </cell>
          <cell r="E109">
            <v>31828123</v>
          </cell>
        </row>
        <row r="110">
          <cell r="A110">
            <v>277025</v>
          </cell>
          <cell r="B110" t="str">
            <v>277025 Long-Term Debt - Associated Companies</v>
          </cell>
          <cell r="C110">
            <v>0</v>
          </cell>
          <cell r="D110">
            <v>735843427.35</v>
          </cell>
          <cell r="E110">
            <v>-735843427.35</v>
          </cell>
        </row>
        <row r="111">
          <cell r="B111" t="str">
            <v>   Long term debt - other</v>
          </cell>
          <cell r="C111">
            <v>-717068877</v>
          </cell>
          <cell r="D111">
            <v>-13053572.65</v>
          </cell>
          <cell r="E111">
            <v>-704015304.35</v>
          </cell>
        </row>
        <row r="112">
          <cell r="B112" t="str">
            <v>   Transition property payable</v>
          </cell>
          <cell r="C112">
            <v>-717068877</v>
          </cell>
          <cell r="D112">
            <v>-13053572.65</v>
          </cell>
          <cell r="E112">
            <v>-704015304.35</v>
          </cell>
        </row>
        <row r="113">
          <cell r="B113" t="str">
            <v>Total Long-Term Debt</v>
          </cell>
          <cell r="C113">
            <v>-716804745.71</v>
          </cell>
          <cell r="D113">
            <v>-12738235.66</v>
          </cell>
          <cell r="E113">
            <v>-704066510.05</v>
          </cell>
        </row>
        <row r="114">
          <cell r="B114" t="str">
            <v>SHAREHOLDER'S EQUITY</v>
          </cell>
        </row>
        <row r="115">
          <cell r="A115">
            <v>291010</v>
          </cell>
          <cell r="B115" t="str">
            <v>291010 Divisional Equity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Common Stock Issued</v>
          </cell>
          <cell r="C116">
            <v>0</v>
          </cell>
          <cell r="D116">
            <v>0</v>
          </cell>
          <cell r="E116">
            <v>0</v>
          </cell>
        </row>
        <row r="117">
          <cell r="A117">
            <v>297999</v>
          </cell>
          <cell r="B117" t="str">
            <v>297999 Retained Earnings</v>
          </cell>
          <cell r="C117">
            <v>-721283318.71</v>
          </cell>
          <cell r="D117">
            <v>-395003193.52</v>
          </cell>
          <cell r="E117">
            <v>-326280125.19</v>
          </cell>
        </row>
        <row r="118">
          <cell r="B118" t="str">
            <v>   Retained Earnings-Beginning of Year</v>
          </cell>
          <cell r="C118">
            <v>-721283318.71</v>
          </cell>
          <cell r="D118">
            <v>-395003193.52</v>
          </cell>
          <cell r="E118">
            <v>-326280125.19</v>
          </cell>
        </row>
        <row r="119">
          <cell r="B119" t="str">
            <v>     Current Year Profit</v>
          </cell>
          <cell r="C119">
            <v>-452559588.03</v>
          </cell>
          <cell r="D119">
            <v>-186664106.47</v>
          </cell>
          <cell r="E119">
            <v>-265895481.56</v>
          </cell>
        </row>
        <row r="120">
          <cell r="B120" t="str">
            <v>   Retained Earnings-Current Year</v>
          </cell>
          <cell r="C120">
            <v>-452559588.03</v>
          </cell>
          <cell r="D120">
            <v>-186664106.47</v>
          </cell>
          <cell r="E120">
            <v>-265895481.56</v>
          </cell>
        </row>
        <row r="121">
          <cell r="B121" t="str">
            <v>TOTAL SHAREHOLDER'S EQUITY</v>
          </cell>
          <cell r="C121">
            <v>-1173842906.74</v>
          </cell>
          <cell r="D121">
            <v>-581667299.99</v>
          </cell>
          <cell r="E121">
            <v>-592175606.75</v>
          </cell>
        </row>
        <row r="122">
          <cell r="B122" t="str">
            <v>TOTAL LIABILITIES AND OTHER CREDITS</v>
          </cell>
          <cell r="C122">
            <v>-3771678122.3</v>
          </cell>
          <cell r="D122">
            <v>-875408329.86</v>
          </cell>
          <cell r="E122">
            <v>-2896269792.44</v>
          </cell>
        </row>
        <row r="124">
          <cell r="B124" t="str">
            <v>             INCOME STATEMENT</v>
          </cell>
        </row>
        <row r="125">
          <cell r="B125" t="str">
            <v>OPERATING REVENUES:</v>
          </cell>
        </row>
        <row r="126">
          <cell r="B126" t="str">
            <v>   Electricity Sales Revenues:</v>
          </cell>
        </row>
        <row r="127">
          <cell r="A127">
            <v>401010</v>
          </cell>
          <cell r="B127" t="str">
            <v>401010 Elec Sales-Residential-Base</v>
          </cell>
          <cell r="C127">
            <v>-118381707.85</v>
          </cell>
          <cell r="D127">
            <v>0</v>
          </cell>
          <cell r="E127">
            <v>-118381707.85</v>
          </cell>
        </row>
        <row r="128">
          <cell r="A128">
            <v>401012</v>
          </cell>
          <cell r="B128" t="str">
            <v>401012 Elec Sales-Residential-PCRF</v>
          </cell>
          <cell r="C128">
            <v>460661.69</v>
          </cell>
          <cell r="D128">
            <v>0</v>
          </cell>
          <cell r="E128">
            <v>460661.69</v>
          </cell>
        </row>
        <row r="129">
          <cell r="A129">
            <v>401016</v>
          </cell>
          <cell r="B129" t="str">
            <v>401016 Elec Sales-Residential-Fuel</v>
          </cell>
          <cell r="C129">
            <v>-69625268.87</v>
          </cell>
          <cell r="D129">
            <v>0</v>
          </cell>
          <cell r="E129">
            <v>-69625268.87</v>
          </cell>
        </row>
        <row r="130">
          <cell r="A130">
            <v>401018</v>
          </cell>
          <cell r="B130" t="str">
            <v>401018 Elec Sales-Residential-Fuel Refund</v>
          </cell>
          <cell r="C130">
            <v>-28186.45</v>
          </cell>
          <cell r="D130">
            <v>0</v>
          </cell>
          <cell r="E130">
            <v>-28186.45</v>
          </cell>
        </row>
        <row r="131">
          <cell r="A131">
            <v>401032</v>
          </cell>
          <cell r="B131" t="str">
            <v>401032 Res-RS-Transition Charge</v>
          </cell>
          <cell r="C131">
            <v>-22111223.84</v>
          </cell>
          <cell r="D131">
            <v>0</v>
          </cell>
          <cell r="E131">
            <v>-22111223.84</v>
          </cell>
        </row>
        <row r="132">
          <cell r="B132" t="str">
            <v>     Residential</v>
          </cell>
          <cell r="C132">
            <v>-209685725.32</v>
          </cell>
          <cell r="D132">
            <v>0</v>
          </cell>
          <cell r="E132">
            <v>-209685725.32</v>
          </cell>
        </row>
        <row r="133">
          <cell r="A133">
            <v>401100</v>
          </cell>
          <cell r="B133" t="str">
            <v>401100 Elec Sales-Comm GL-Base</v>
          </cell>
          <cell r="C133">
            <v>-1255297.36</v>
          </cell>
          <cell r="D133">
            <v>0</v>
          </cell>
          <cell r="E133">
            <v>-1255297.36</v>
          </cell>
        </row>
        <row r="134">
          <cell r="A134">
            <v>401102</v>
          </cell>
          <cell r="B134" t="str">
            <v>401102 Elec Sales-Comm GL-PCRF</v>
          </cell>
          <cell r="C134">
            <v>968.84</v>
          </cell>
          <cell r="D134">
            <v>0</v>
          </cell>
          <cell r="E134">
            <v>968.84</v>
          </cell>
        </row>
        <row r="135">
          <cell r="A135">
            <v>401106</v>
          </cell>
          <cell r="B135" t="str">
            <v>401106 Elec Sales-Comm GL-Fuel</v>
          </cell>
          <cell r="C135">
            <v>-319039.99</v>
          </cell>
          <cell r="D135">
            <v>0</v>
          </cell>
          <cell r="E135">
            <v>-319039.99</v>
          </cell>
        </row>
        <row r="136">
          <cell r="A136">
            <v>401108</v>
          </cell>
          <cell r="B136" t="str">
            <v>401108 Elec Sales-Comm GL-Fuel Refund</v>
          </cell>
          <cell r="C136">
            <v>941.17</v>
          </cell>
          <cell r="D136">
            <v>0</v>
          </cell>
          <cell r="E136">
            <v>941.17</v>
          </cell>
        </row>
        <row r="137">
          <cell r="A137">
            <v>401110</v>
          </cell>
          <cell r="B137" t="str">
            <v>401110 Elec Sales-Comm MGS-D-Base</v>
          </cell>
          <cell r="C137">
            <v>-82852481.86</v>
          </cell>
          <cell r="D137">
            <v>0</v>
          </cell>
          <cell r="E137">
            <v>-82852481.86</v>
          </cell>
        </row>
        <row r="138">
          <cell r="A138">
            <v>401112</v>
          </cell>
          <cell r="B138" t="str">
            <v>401112 Elec Sales-Comm MGS-D-PCRF</v>
          </cell>
          <cell r="C138">
            <v>274933.71</v>
          </cell>
          <cell r="D138">
            <v>0</v>
          </cell>
          <cell r="E138">
            <v>274933.71</v>
          </cell>
        </row>
        <row r="139">
          <cell r="A139">
            <v>401116</v>
          </cell>
          <cell r="B139" t="str">
            <v>401116 Elec Sales-Comm MGS-D-Fuel</v>
          </cell>
          <cell r="C139">
            <v>-54434074.67</v>
          </cell>
          <cell r="D139">
            <v>0</v>
          </cell>
          <cell r="E139">
            <v>-54434074.67</v>
          </cell>
        </row>
        <row r="140">
          <cell r="A140">
            <v>401118</v>
          </cell>
          <cell r="B140" t="str">
            <v>401118 Elec Sales-Comm MGS-D-Fuel Refund</v>
          </cell>
          <cell r="C140">
            <v>-216080.59</v>
          </cell>
          <cell r="D140">
            <v>0</v>
          </cell>
          <cell r="E140">
            <v>-216080.59</v>
          </cell>
        </row>
        <row r="141">
          <cell r="A141">
            <v>401120</v>
          </cell>
          <cell r="B141" t="str">
            <v>401120 Elec Sales-Comm MGS-T-Base</v>
          </cell>
          <cell r="C141">
            <v>-232059.3</v>
          </cell>
          <cell r="D141">
            <v>0</v>
          </cell>
          <cell r="E141">
            <v>-232059.3</v>
          </cell>
        </row>
        <row r="142">
          <cell r="A142">
            <v>401122</v>
          </cell>
          <cell r="B142" t="str">
            <v>401122 Elec Sales-Comm MGS-T-PCRF</v>
          </cell>
          <cell r="C142">
            <v>322.12</v>
          </cell>
          <cell r="D142">
            <v>0</v>
          </cell>
          <cell r="E142">
            <v>322.12</v>
          </cell>
        </row>
        <row r="143">
          <cell r="A143">
            <v>401126</v>
          </cell>
          <cell r="B143" t="str">
            <v>401126 Elec Sales-Comm MGS-T-Fuel</v>
          </cell>
          <cell r="C143">
            <v>-61932.9</v>
          </cell>
          <cell r="D143">
            <v>0</v>
          </cell>
          <cell r="E143">
            <v>-61932.9</v>
          </cell>
        </row>
        <row r="144">
          <cell r="A144">
            <v>401128</v>
          </cell>
          <cell r="B144" t="str">
            <v>401128 Elec Sales-Comm MGS-T-Fuel Refund</v>
          </cell>
          <cell r="C144">
            <v>290.58</v>
          </cell>
          <cell r="D144">
            <v>0</v>
          </cell>
          <cell r="E144">
            <v>290.58</v>
          </cell>
        </row>
        <row r="145">
          <cell r="A145">
            <v>401130</v>
          </cell>
          <cell r="B145" t="str">
            <v>401130 Elec Sales-Comm LGS-D-Base</v>
          </cell>
          <cell r="C145">
            <v>-2392494.91</v>
          </cell>
          <cell r="D145">
            <v>0</v>
          </cell>
          <cell r="E145">
            <v>-2392494.91</v>
          </cell>
        </row>
        <row r="146">
          <cell r="A146">
            <v>401132</v>
          </cell>
          <cell r="B146" t="str">
            <v>401132 Elec Sales-Comm LGS-D-PCRF</v>
          </cell>
          <cell r="C146">
            <v>8326</v>
          </cell>
          <cell r="D146">
            <v>0</v>
          </cell>
          <cell r="E146">
            <v>8326</v>
          </cell>
        </row>
        <row r="147">
          <cell r="A147">
            <v>401136</v>
          </cell>
          <cell r="B147" t="str">
            <v>401136 Elec Sales-Comm LGS-D-Fuel</v>
          </cell>
          <cell r="C147">
            <v>-2008926.85</v>
          </cell>
          <cell r="D147">
            <v>0</v>
          </cell>
          <cell r="E147">
            <v>-2008926.85</v>
          </cell>
        </row>
        <row r="148">
          <cell r="A148">
            <v>401138</v>
          </cell>
          <cell r="B148" t="str">
            <v>401138 Elec Sales-Comm LGS-D-Fuel Refund</v>
          </cell>
          <cell r="C148">
            <v>-9048.81</v>
          </cell>
          <cell r="D148">
            <v>0</v>
          </cell>
          <cell r="E148">
            <v>-9048.81</v>
          </cell>
        </row>
        <row r="149">
          <cell r="A149">
            <v>401140</v>
          </cell>
          <cell r="B149" t="str">
            <v>401140 Elec Sales-Comm LGS-T-Base</v>
          </cell>
          <cell r="C149">
            <v>-62188.38</v>
          </cell>
          <cell r="D149">
            <v>0</v>
          </cell>
          <cell r="E149">
            <v>-62188.38</v>
          </cell>
        </row>
        <row r="150">
          <cell r="A150">
            <v>401142</v>
          </cell>
          <cell r="B150" t="str">
            <v>401142 Elec Sales-Comm LGS-T-PCRF</v>
          </cell>
          <cell r="C150">
            <v>300.96</v>
          </cell>
          <cell r="D150">
            <v>0</v>
          </cell>
          <cell r="E150">
            <v>300.96</v>
          </cell>
        </row>
        <row r="151">
          <cell r="A151">
            <v>401146</v>
          </cell>
          <cell r="B151" t="str">
            <v>401146 Elec Sales-Comm LGS-T-Fuel</v>
          </cell>
          <cell r="C151">
            <v>-70046.7</v>
          </cell>
          <cell r="D151">
            <v>0</v>
          </cell>
          <cell r="E151">
            <v>-70046.7</v>
          </cell>
        </row>
        <row r="152">
          <cell r="A152">
            <v>401150</v>
          </cell>
          <cell r="B152" t="str">
            <v>401150 Elec Sales-Comm SPL-Base</v>
          </cell>
          <cell r="C152">
            <v>-1223577.76</v>
          </cell>
          <cell r="D152">
            <v>0</v>
          </cell>
          <cell r="E152">
            <v>-1223577.76</v>
          </cell>
        </row>
        <row r="153">
          <cell r="A153">
            <v>401152</v>
          </cell>
          <cell r="B153" t="str">
            <v>401152 Elec Sales-Comm SPL-PCRF</v>
          </cell>
          <cell r="C153">
            <v>330.02</v>
          </cell>
          <cell r="D153">
            <v>0</v>
          </cell>
          <cell r="E153">
            <v>330.02</v>
          </cell>
        </row>
        <row r="154">
          <cell r="A154">
            <v>401156</v>
          </cell>
          <cell r="B154" t="str">
            <v>401156 Elec Sales-Comm SPL-Fuel</v>
          </cell>
          <cell r="C154">
            <v>-116372.45</v>
          </cell>
          <cell r="D154">
            <v>0</v>
          </cell>
          <cell r="E154">
            <v>-116372.45</v>
          </cell>
        </row>
        <row r="155">
          <cell r="A155">
            <v>401158</v>
          </cell>
          <cell r="B155" t="str">
            <v>401158 Elec Sales-Comm SPL-Fuel Refund</v>
          </cell>
          <cell r="C155">
            <v>-59.98</v>
          </cell>
          <cell r="D155">
            <v>0</v>
          </cell>
          <cell r="E155">
            <v>-59.98</v>
          </cell>
        </row>
        <row r="156">
          <cell r="A156">
            <v>401190</v>
          </cell>
          <cell r="B156" t="str">
            <v>401190 Elec Sales-Comm GMGS-D-Base</v>
          </cell>
          <cell r="C156">
            <v>-1711689.26</v>
          </cell>
          <cell r="D156">
            <v>0</v>
          </cell>
          <cell r="E156">
            <v>-1711689.26</v>
          </cell>
        </row>
        <row r="157">
          <cell r="A157">
            <v>401191</v>
          </cell>
          <cell r="B157" t="str">
            <v>401191 Elec Sales-Comm GLGS-D-Base</v>
          </cell>
          <cell r="C157">
            <v>-11276.1</v>
          </cell>
          <cell r="D157">
            <v>0</v>
          </cell>
          <cell r="E157">
            <v>-11276.1</v>
          </cell>
        </row>
        <row r="158">
          <cell r="A158">
            <v>401192</v>
          </cell>
          <cell r="B158" t="str">
            <v>401192 Elec Sales-Comm GPMGS-D-Base</v>
          </cell>
          <cell r="C158">
            <v>-90.13</v>
          </cell>
          <cell r="D158">
            <v>0</v>
          </cell>
          <cell r="E158">
            <v>-90.13</v>
          </cell>
        </row>
        <row r="159">
          <cell r="A159">
            <v>401194</v>
          </cell>
          <cell r="B159" t="str">
            <v>401194 Elec Sales-Comm GPMGS-D-Fuel</v>
          </cell>
          <cell r="C159">
            <v>-3577102.15</v>
          </cell>
          <cell r="D159">
            <v>0</v>
          </cell>
          <cell r="E159">
            <v>-3577102.15</v>
          </cell>
        </row>
        <row r="160">
          <cell r="A160">
            <v>401195</v>
          </cell>
          <cell r="B160" t="str">
            <v>401195 Elec Sales-Comm GPLGS-D-Fuel</v>
          </cell>
          <cell r="C160">
            <v>-34927.34</v>
          </cell>
          <cell r="D160">
            <v>0</v>
          </cell>
          <cell r="E160">
            <v>-34927.34</v>
          </cell>
        </row>
        <row r="161">
          <cell r="A161">
            <v>401200</v>
          </cell>
          <cell r="B161" t="str">
            <v>401200 Elec Sales-Comm GPMGS-D-Fuel Surch</v>
          </cell>
          <cell r="C161">
            <v>-4606.45</v>
          </cell>
          <cell r="D161">
            <v>0</v>
          </cell>
          <cell r="E161">
            <v>-4606.45</v>
          </cell>
        </row>
        <row r="162">
          <cell r="A162">
            <v>401332</v>
          </cell>
          <cell r="B162" t="str">
            <v>401332 Comm-SVS-Transition Charge</v>
          </cell>
          <cell r="C162">
            <v>-1817160.2</v>
          </cell>
          <cell r="D162">
            <v>0</v>
          </cell>
          <cell r="E162">
            <v>-1817160.2</v>
          </cell>
        </row>
        <row r="163">
          <cell r="A163">
            <v>401413</v>
          </cell>
          <cell r="B163" t="str">
            <v>401413 Comm-MLS-Transition Charge</v>
          </cell>
          <cell r="C163">
            <v>-40490.18</v>
          </cell>
          <cell r="D163">
            <v>0</v>
          </cell>
          <cell r="E163">
            <v>-40490.18</v>
          </cell>
        </row>
        <row r="164">
          <cell r="A164">
            <v>401432</v>
          </cell>
          <cell r="B164" t="str">
            <v>401432 Comm-SVL-Transition Charge</v>
          </cell>
          <cell r="C164">
            <v>-19611409.13</v>
          </cell>
          <cell r="D164">
            <v>0</v>
          </cell>
          <cell r="E164">
            <v>-19611409.13</v>
          </cell>
        </row>
        <row r="165">
          <cell r="A165">
            <v>401472</v>
          </cell>
          <cell r="B165" t="str">
            <v>401472 Comm-PVS-Transition Charge</v>
          </cell>
          <cell r="C165">
            <v>-504075.87</v>
          </cell>
          <cell r="D165">
            <v>0</v>
          </cell>
          <cell r="E165">
            <v>-504075.87</v>
          </cell>
        </row>
        <row r="166">
          <cell r="A166">
            <v>401483</v>
          </cell>
          <cell r="B166" t="str">
            <v>401483 Comm-SLS-Transition Charge</v>
          </cell>
          <cell r="C166">
            <v>-23621.04</v>
          </cell>
          <cell r="D166">
            <v>0</v>
          </cell>
          <cell r="E166">
            <v>-23621.04</v>
          </cell>
        </row>
        <row r="167">
          <cell r="B167" t="str">
            <v>     Commercial</v>
          </cell>
          <cell r="C167">
            <v>-172303716.96</v>
          </cell>
          <cell r="D167">
            <v>0</v>
          </cell>
          <cell r="E167">
            <v>-172303716.96</v>
          </cell>
        </row>
        <row r="168">
          <cell r="A168">
            <v>401500</v>
          </cell>
          <cell r="B168" t="str">
            <v>401500 Elec Sales-S Ind MGS-D-Base</v>
          </cell>
          <cell r="C168">
            <v>-4393595.54</v>
          </cell>
          <cell r="D168">
            <v>0</v>
          </cell>
          <cell r="E168">
            <v>-4393595.54</v>
          </cell>
        </row>
        <row r="169">
          <cell r="A169">
            <v>401502</v>
          </cell>
          <cell r="B169" t="str">
            <v>401502 Elec Sales-S Ind MGS-D-PCRF</v>
          </cell>
          <cell r="C169">
            <v>15715.02</v>
          </cell>
          <cell r="D169">
            <v>0</v>
          </cell>
          <cell r="E169">
            <v>15715.02</v>
          </cell>
        </row>
        <row r="170">
          <cell r="A170">
            <v>401506</v>
          </cell>
          <cell r="B170" t="str">
            <v>401506 Elec Sales-S Ind MGS-D-Fuel</v>
          </cell>
          <cell r="C170">
            <v>-3111387.67</v>
          </cell>
          <cell r="D170">
            <v>0</v>
          </cell>
          <cell r="E170">
            <v>-3111387.67</v>
          </cell>
        </row>
        <row r="171">
          <cell r="A171">
            <v>401508</v>
          </cell>
          <cell r="B171" t="str">
            <v>401508 Elec Sales-S Ind MGS-D-Fuel Ref</v>
          </cell>
          <cell r="C171">
            <v>3182.32</v>
          </cell>
          <cell r="D171">
            <v>0</v>
          </cell>
          <cell r="E171">
            <v>3182.32</v>
          </cell>
        </row>
        <row r="172">
          <cell r="A172">
            <v>401510</v>
          </cell>
          <cell r="B172" t="str">
            <v>401510 Elec Sales-S Ind MGS-T-Base</v>
          </cell>
          <cell r="C172">
            <v>-713377.41</v>
          </cell>
          <cell r="D172">
            <v>0</v>
          </cell>
          <cell r="E172">
            <v>-713377.41</v>
          </cell>
        </row>
        <row r="173">
          <cell r="A173">
            <v>401512</v>
          </cell>
          <cell r="B173" t="str">
            <v>401512 Elec Sales-S Ind MGS-T-PCRF</v>
          </cell>
          <cell r="C173">
            <v>1640.56</v>
          </cell>
          <cell r="D173">
            <v>0</v>
          </cell>
          <cell r="E173">
            <v>1640.56</v>
          </cell>
        </row>
        <row r="174">
          <cell r="A174">
            <v>401516</v>
          </cell>
          <cell r="B174" t="str">
            <v>401516 Elec Sales-S Ind MGS-T-Fuel</v>
          </cell>
          <cell r="C174">
            <v>-313473.41</v>
          </cell>
          <cell r="D174">
            <v>0</v>
          </cell>
          <cell r="E174">
            <v>-313473.41</v>
          </cell>
        </row>
        <row r="175">
          <cell r="A175">
            <v>401520</v>
          </cell>
          <cell r="B175" t="str">
            <v>401520 Elec Sales-S Ind LGS-D-Base</v>
          </cell>
          <cell r="C175">
            <v>-30947694.06</v>
          </cell>
          <cell r="D175">
            <v>0</v>
          </cell>
          <cell r="E175">
            <v>-30947694.06</v>
          </cell>
        </row>
        <row r="176">
          <cell r="A176">
            <v>401522</v>
          </cell>
          <cell r="B176" t="str">
            <v>401522 Elec Sales-S Ind LGS-D-PCRF</v>
          </cell>
          <cell r="C176">
            <v>116208.36</v>
          </cell>
          <cell r="D176">
            <v>0</v>
          </cell>
          <cell r="E176">
            <v>116208.36</v>
          </cell>
        </row>
        <row r="177">
          <cell r="A177">
            <v>401526</v>
          </cell>
          <cell r="B177" t="str">
            <v>401526 Elec Sales-S Ind LGS-D-Fuel</v>
          </cell>
          <cell r="C177">
            <v>-28041442.26</v>
          </cell>
          <cell r="D177">
            <v>0</v>
          </cell>
          <cell r="E177">
            <v>-28041442.26</v>
          </cell>
        </row>
        <row r="178">
          <cell r="A178">
            <v>401528</v>
          </cell>
          <cell r="B178" t="str">
            <v>401528 Elec Sales-S Ind LGS-D-Fuel Ref</v>
          </cell>
          <cell r="C178">
            <v>-17857.23</v>
          </cell>
          <cell r="D178">
            <v>0</v>
          </cell>
          <cell r="E178">
            <v>-17857.23</v>
          </cell>
        </row>
        <row r="179">
          <cell r="A179">
            <v>401530</v>
          </cell>
          <cell r="B179" t="str">
            <v>401530 Elec Sales-S Ind LGS-T-Base</v>
          </cell>
          <cell r="C179">
            <v>-183421.92</v>
          </cell>
          <cell r="D179">
            <v>0</v>
          </cell>
          <cell r="E179">
            <v>-183421.92</v>
          </cell>
        </row>
        <row r="180">
          <cell r="A180">
            <v>401532</v>
          </cell>
          <cell r="B180" t="str">
            <v>401532 Elec Sales-S Ind LGS-T-PCRF</v>
          </cell>
          <cell r="C180">
            <v>1162.36</v>
          </cell>
          <cell r="D180">
            <v>0</v>
          </cell>
          <cell r="E180">
            <v>1162.36</v>
          </cell>
        </row>
        <row r="181">
          <cell r="A181">
            <v>401536</v>
          </cell>
          <cell r="B181" t="str">
            <v>401536 Elec Sales-S Ind LGS-T-Fuel</v>
          </cell>
          <cell r="C181">
            <v>-270531.71</v>
          </cell>
          <cell r="D181">
            <v>0</v>
          </cell>
          <cell r="E181">
            <v>-270531.71</v>
          </cell>
        </row>
        <row r="182">
          <cell r="A182">
            <v>401560</v>
          </cell>
          <cell r="B182" t="str">
            <v>401560 Elec Sales-S Ind LSEI-Base</v>
          </cell>
          <cell r="C182">
            <v>-336546.33</v>
          </cell>
          <cell r="D182">
            <v>0</v>
          </cell>
          <cell r="E182">
            <v>-336546.33</v>
          </cell>
        </row>
        <row r="183">
          <cell r="A183">
            <v>401562</v>
          </cell>
          <cell r="B183" t="str">
            <v>401562 Elec Sales-S Ind LSEI-PCRF</v>
          </cell>
          <cell r="C183">
            <v>2035.22</v>
          </cell>
          <cell r="D183">
            <v>0</v>
          </cell>
          <cell r="E183">
            <v>2035.22</v>
          </cell>
        </row>
        <row r="184">
          <cell r="A184">
            <v>401564</v>
          </cell>
          <cell r="B184" t="str">
            <v>401564 Elec Sales-S Ind LSEI-Franchise</v>
          </cell>
          <cell r="C184">
            <v>-34623.76</v>
          </cell>
          <cell r="D184">
            <v>0</v>
          </cell>
          <cell r="E184">
            <v>-34623.76</v>
          </cell>
        </row>
        <row r="185">
          <cell r="A185">
            <v>401566</v>
          </cell>
          <cell r="B185" t="str">
            <v>401566 Elec Sales-S Ind LSEI-Fuel</v>
          </cell>
          <cell r="C185">
            <v>-491069.21</v>
          </cell>
          <cell r="D185">
            <v>0</v>
          </cell>
          <cell r="E185">
            <v>-491069.21</v>
          </cell>
        </row>
        <row r="186">
          <cell r="A186">
            <v>401632</v>
          </cell>
          <cell r="B186" t="str">
            <v>401632 S Ind-SVL-Transition Charge</v>
          </cell>
          <cell r="C186">
            <v>-7702634.28</v>
          </cell>
          <cell r="D186">
            <v>0</v>
          </cell>
          <cell r="E186">
            <v>-7702634.28</v>
          </cell>
        </row>
        <row r="187">
          <cell r="A187">
            <v>401680</v>
          </cell>
          <cell r="B187" t="str">
            <v>401680 Elec Sales-S Ind GMGS-D-Base</v>
          </cell>
          <cell r="C187">
            <v>-181633.42</v>
          </cell>
          <cell r="D187">
            <v>0</v>
          </cell>
          <cell r="E187">
            <v>-181633.42</v>
          </cell>
        </row>
        <row r="188">
          <cell r="A188">
            <v>401690</v>
          </cell>
          <cell r="B188" t="str">
            <v>401690 Elec Sales-S Ind GLGS-D-Base</v>
          </cell>
          <cell r="C188">
            <v>-436603</v>
          </cell>
          <cell r="D188">
            <v>0</v>
          </cell>
          <cell r="E188">
            <v>-436603</v>
          </cell>
        </row>
        <row r="189">
          <cell r="A189">
            <v>401702</v>
          </cell>
          <cell r="B189" t="str">
            <v>401702 Elec Sales-S Ind GPMGS-D-Fuel</v>
          </cell>
          <cell r="C189">
            <v>-375444.03</v>
          </cell>
          <cell r="D189">
            <v>0</v>
          </cell>
          <cell r="E189">
            <v>-375444.03</v>
          </cell>
        </row>
        <row r="190">
          <cell r="A190">
            <v>401712</v>
          </cell>
          <cell r="B190" t="str">
            <v>401712 Elec Sales-S Ind GPLGS-D-Fuel</v>
          </cell>
          <cell r="C190">
            <v>-1403227.26</v>
          </cell>
          <cell r="D190">
            <v>0</v>
          </cell>
          <cell r="E190">
            <v>-1403227.26</v>
          </cell>
        </row>
        <row r="191">
          <cell r="A191">
            <v>401832</v>
          </cell>
          <cell r="B191" t="str">
            <v>401832 S Ind-PVS-Transition Charge</v>
          </cell>
          <cell r="C191">
            <v>-2408997.29</v>
          </cell>
          <cell r="D191">
            <v>0</v>
          </cell>
          <cell r="E191">
            <v>-2408997.29</v>
          </cell>
        </row>
        <row r="192">
          <cell r="A192">
            <v>402000</v>
          </cell>
          <cell r="B192" t="str">
            <v>402000 Elec Sales-Lg Ind LOS-A-Base</v>
          </cell>
          <cell r="C192">
            <v>-8917402.73</v>
          </cell>
          <cell r="D192">
            <v>0</v>
          </cell>
          <cell r="E192">
            <v>-8917402.73</v>
          </cell>
        </row>
        <row r="193">
          <cell r="A193">
            <v>402002</v>
          </cell>
          <cell r="B193" t="str">
            <v>402002 Elec Sales-Lg Ind LOS-A-PCRF</v>
          </cell>
          <cell r="C193">
            <v>39009.47</v>
          </cell>
          <cell r="D193">
            <v>0</v>
          </cell>
          <cell r="E193">
            <v>39009.47</v>
          </cell>
        </row>
        <row r="194">
          <cell r="A194">
            <v>402004</v>
          </cell>
          <cell r="B194" t="str">
            <v>402004 Elec Sales-Lg Ind LOS-A-Franch</v>
          </cell>
          <cell r="C194">
            <v>-339430.14</v>
          </cell>
          <cell r="D194">
            <v>0</v>
          </cell>
          <cell r="E194">
            <v>-339430.14</v>
          </cell>
        </row>
        <row r="195">
          <cell r="A195">
            <v>402006</v>
          </cell>
          <cell r="B195" t="str">
            <v>402006 Elec Sales-Lg Ind LOS-A-Fuel</v>
          </cell>
          <cell r="C195">
            <v>-12067149.28</v>
          </cell>
          <cell r="D195">
            <v>0</v>
          </cell>
          <cell r="E195">
            <v>-12067149.28</v>
          </cell>
        </row>
        <row r="196">
          <cell r="A196">
            <v>402008</v>
          </cell>
          <cell r="B196" t="str">
            <v>402008 Elec Sales-Lg Ind LOS-A-Fuel Ref</v>
          </cell>
          <cell r="C196">
            <v>92324.65</v>
          </cell>
          <cell r="D196">
            <v>0</v>
          </cell>
          <cell r="E196">
            <v>92324.65</v>
          </cell>
        </row>
        <row r="197">
          <cell r="A197">
            <v>402010</v>
          </cell>
          <cell r="B197" t="str">
            <v>402010 Elec Sales-Lg Ind LOS-B-Base</v>
          </cell>
          <cell r="C197">
            <v>-3968407.95</v>
          </cell>
          <cell r="D197">
            <v>0</v>
          </cell>
          <cell r="E197">
            <v>-3968407.95</v>
          </cell>
        </row>
        <row r="198">
          <cell r="A198">
            <v>402012</v>
          </cell>
          <cell r="B198" t="str">
            <v>402012 Elec Sales-Lg Ind LOS-B-PCRF</v>
          </cell>
          <cell r="C198">
            <v>16717.35</v>
          </cell>
          <cell r="D198">
            <v>0</v>
          </cell>
          <cell r="E198">
            <v>16717.35</v>
          </cell>
        </row>
        <row r="199">
          <cell r="A199">
            <v>402014</v>
          </cell>
          <cell r="B199" t="str">
            <v>402014 Elec Sales-Lg Ind LOS-B-Franch</v>
          </cell>
          <cell r="C199">
            <v>-49197.67</v>
          </cell>
          <cell r="D199">
            <v>0</v>
          </cell>
          <cell r="E199">
            <v>-49197.67</v>
          </cell>
        </row>
        <row r="200">
          <cell r="A200">
            <v>402016</v>
          </cell>
          <cell r="B200" t="str">
            <v>402016 Elec Sales-Lg Ind LOS-B-Fuel</v>
          </cell>
          <cell r="C200">
            <v>-8308986.71</v>
          </cell>
          <cell r="D200">
            <v>0</v>
          </cell>
          <cell r="E200">
            <v>-8308986.71</v>
          </cell>
        </row>
        <row r="201">
          <cell r="A201">
            <v>402018</v>
          </cell>
          <cell r="B201" t="str">
            <v>402018 Elec Sales-Lg Ind LOS-B-Fuel Ref</v>
          </cell>
          <cell r="C201">
            <v>78415.8</v>
          </cell>
          <cell r="D201">
            <v>0</v>
          </cell>
          <cell r="E201">
            <v>78415.8</v>
          </cell>
        </row>
        <row r="202">
          <cell r="A202">
            <v>402020</v>
          </cell>
          <cell r="B202" t="str">
            <v>402020 Elec Sales-Lg Ind IS-30-Base</v>
          </cell>
          <cell r="C202">
            <v>-1301609.57</v>
          </cell>
          <cell r="D202">
            <v>0</v>
          </cell>
          <cell r="E202">
            <v>-1301609.57</v>
          </cell>
        </row>
        <row r="203">
          <cell r="A203">
            <v>402024</v>
          </cell>
          <cell r="B203" t="str">
            <v>402024 Elec Sales-Lg Ind IS-30-Franch</v>
          </cell>
          <cell r="C203">
            <v>-89704.06</v>
          </cell>
          <cell r="D203">
            <v>0</v>
          </cell>
          <cell r="E203">
            <v>-89704.06</v>
          </cell>
        </row>
        <row r="204">
          <cell r="A204">
            <v>402026</v>
          </cell>
          <cell r="B204" t="str">
            <v>402026 Elec Sales-Lg Ind IS-30-Fuel</v>
          </cell>
          <cell r="C204">
            <v>-5118827.67</v>
          </cell>
          <cell r="D204">
            <v>0</v>
          </cell>
          <cell r="E204">
            <v>-5118827.67</v>
          </cell>
        </row>
        <row r="205">
          <cell r="A205">
            <v>402030</v>
          </cell>
          <cell r="B205" t="str">
            <v>402030 Elec Sales-Lg Ind ISS-Base</v>
          </cell>
          <cell r="C205">
            <v>-164117.1</v>
          </cell>
          <cell r="D205">
            <v>0</v>
          </cell>
          <cell r="E205">
            <v>-164117.1</v>
          </cell>
        </row>
        <row r="206">
          <cell r="A206">
            <v>402040</v>
          </cell>
          <cell r="B206" t="str">
            <v>402040 Elec Sales-Lg Ind SES-D-Base</v>
          </cell>
          <cell r="C206">
            <v>-77428.65</v>
          </cell>
          <cell r="D206">
            <v>0</v>
          </cell>
          <cell r="E206">
            <v>-77428.65</v>
          </cell>
        </row>
        <row r="207">
          <cell r="A207">
            <v>402044</v>
          </cell>
          <cell r="B207" t="str">
            <v>402044 Elec Sales-Lg Ind SES-D-Franch</v>
          </cell>
          <cell r="C207">
            <v>-6393.51</v>
          </cell>
          <cell r="D207">
            <v>0</v>
          </cell>
          <cell r="E207">
            <v>-6393.51</v>
          </cell>
        </row>
        <row r="208">
          <cell r="A208">
            <v>402046</v>
          </cell>
          <cell r="B208" t="str">
            <v>402046 Elec Sales-Lg Ind SES-D-Fuel</v>
          </cell>
          <cell r="C208">
            <v>-73202.93</v>
          </cell>
          <cell r="D208">
            <v>0</v>
          </cell>
          <cell r="E208">
            <v>-73202.93</v>
          </cell>
        </row>
        <row r="209">
          <cell r="A209">
            <v>402050</v>
          </cell>
          <cell r="B209" t="str">
            <v>402050 Elec Sales-Lg Ind SES-T-Base</v>
          </cell>
          <cell r="C209">
            <v>-1045060.41</v>
          </cell>
          <cell r="D209">
            <v>0</v>
          </cell>
          <cell r="E209">
            <v>-1045060.41</v>
          </cell>
        </row>
        <row r="210">
          <cell r="A210">
            <v>402054</v>
          </cell>
          <cell r="B210" t="str">
            <v>402054 Elec Sales-Lg Ind SES-T-Franch</v>
          </cell>
          <cell r="C210">
            <v>-3080</v>
          </cell>
          <cell r="D210">
            <v>0</v>
          </cell>
          <cell r="E210">
            <v>-3080</v>
          </cell>
        </row>
        <row r="211">
          <cell r="A211">
            <v>402056</v>
          </cell>
          <cell r="B211" t="str">
            <v>402056 Elec Sales-Lg Ind SES-T-Fuel</v>
          </cell>
          <cell r="C211">
            <v>-928616.94</v>
          </cell>
          <cell r="D211">
            <v>0</v>
          </cell>
          <cell r="E211">
            <v>-928616.94</v>
          </cell>
        </row>
        <row r="212">
          <cell r="A212">
            <v>402070</v>
          </cell>
          <cell r="B212" t="str">
            <v>402070 Elec Sales-Lg Ind EIS-T-Base</v>
          </cell>
          <cell r="C212">
            <v>-354007.57</v>
          </cell>
          <cell r="D212">
            <v>0</v>
          </cell>
          <cell r="E212">
            <v>-354007.57</v>
          </cell>
        </row>
        <row r="213">
          <cell r="A213">
            <v>402076</v>
          </cell>
          <cell r="B213" t="str">
            <v>402076 Elec Sales-Lg Ind EIS-T-Fuel</v>
          </cell>
          <cell r="C213">
            <v>-585044.8</v>
          </cell>
          <cell r="D213">
            <v>0</v>
          </cell>
          <cell r="E213">
            <v>-585044.8</v>
          </cell>
        </row>
        <row r="214">
          <cell r="A214">
            <v>402080</v>
          </cell>
          <cell r="B214" t="str">
            <v>402080 Elec Sales-Lg Ind SCP-Base</v>
          </cell>
          <cell r="C214">
            <v>-4446818.18</v>
          </cell>
          <cell r="D214">
            <v>0</v>
          </cell>
          <cell r="E214">
            <v>-4446818.18</v>
          </cell>
        </row>
        <row r="215">
          <cell r="A215">
            <v>402084</v>
          </cell>
          <cell r="B215" t="str">
            <v>402084 Elec Sales-Lg Ind SCP-Franchise</v>
          </cell>
          <cell r="C215">
            <v>-15639.24</v>
          </cell>
          <cell r="D215">
            <v>0</v>
          </cell>
          <cell r="E215">
            <v>-15639.24</v>
          </cell>
        </row>
        <row r="216">
          <cell r="A216">
            <v>402086</v>
          </cell>
          <cell r="B216" t="str">
            <v>402086 Elec Sales-Lg Ind SCP-Fuel</v>
          </cell>
          <cell r="C216">
            <v>-7316923.21</v>
          </cell>
          <cell r="D216">
            <v>0</v>
          </cell>
          <cell r="E216">
            <v>-7316923.21</v>
          </cell>
        </row>
        <row r="217">
          <cell r="A217">
            <v>402332</v>
          </cell>
          <cell r="B217" t="str">
            <v>402332 S Ind-TVS-Transition Charge</v>
          </cell>
          <cell r="C217">
            <v>-8551381.02</v>
          </cell>
          <cell r="D217">
            <v>0</v>
          </cell>
          <cell r="E217">
            <v>-8551381.02</v>
          </cell>
        </row>
        <row r="218">
          <cell r="B218" t="str">
            <v>     Industrial</v>
          </cell>
          <cell r="C218">
            <v>-144725578.02</v>
          </cell>
          <cell r="D218">
            <v>0</v>
          </cell>
          <cell r="E218">
            <v>-144725578.02</v>
          </cell>
        </row>
        <row r="219">
          <cell r="A219">
            <v>402700</v>
          </cell>
          <cell r="B219" t="str">
            <v>402700 Elec Sales-Municipal SPL-Base</v>
          </cell>
          <cell r="C219">
            <v>-2233156.03</v>
          </cell>
          <cell r="D219">
            <v>0</v>
          </cell>
          <cell r="E219">
            <v>-2233156.03</v>
          </cell>
        </row>
        <row r="220">
          <cell r="A220">
            <v>402702</v>
          </cell>
          <cell r="B220" t="str">
            <v>402702 Elec Sales-Municipal SPL-PCRF</v>
          </cell>
          <cell r="C220">
            <v>1131.14</v>
          </cell>
          <cell r="D220">
            <v>0</v>
          </cell>
          <cell r="E220">
            <v>1131.14</v>
          </cell>
        </row>
        <row r="221">
          <cell r="A221">
            <v>402706</v>
          </cell>
          <cell r="B221" t="str">
            <v>402706 Elec Sales-Municipal SPL-Fuel</v>
          </cell>
          <cell r="C221">
            <v>-398895.92</v>
          </cell>
          <cell r="D221">
            <v>0</v>
          </cell>
          <cell r="E221">
            <v>-398895.92</v>
          </cell>
        </row>
        <row r="222">
          <cell r="B222" t="str">
            <v>     Municipal</v>
          </cell>
          <cell r="C222">
            <v>-2630920.81</v>
          </cell>
          <cell r="D222">
            <v>0</v>
          </cell>
          <cell r="E222">
            <v>-2630920.81</v>
          </cell>
        </row>
        <row r="223">
          <cell r="A223">
            <v>402732</v>
          </cell>
          <cell r="B223" t="str">
            <v>402732 Muni-SLS-Transition Charge</v>
          </cell>
          <cell r="C223">
            <v>-80344.95</v>
          </cell>
          <cell r="D223">
            <v>0</v>
          </cell>
          <cell r="E223">
            <v>-80344.95</v>
          </cell>
        </row>
        <row r="224">
          <cell r="B224" t="str">
            <v>     Public Utilities</v>
          </cell>
          <cell r="C224">
            <v>-80344.95</v>
          </cell>
          <cell r="D224">
            <v>0</v>
          </cell>
          <cell r="E224">
            <v>-80344.95</v>
          </cell>
        </row>
        <row r="225">
          <cell r="A225">
            <v>407012</v>
          </cell>
          <cell r="B225" t="str">
            <v>407012 Mktg/Enrgy Trad Elec Rev-Fuel</v>
          </cell>
          <cell r="C225">
            <v>-1234224.88</v>
          </cell>
          <cell r="D225">
            <v>0</v>
          </cell>
          <cell r="E225">
            <v>-1234224.88</v>
          </cell>
        </row>
        <row r="226">
          <cell r="B226" t="str">
            <v>     Market/Energy Trading Electric Revenues</v>
          </cell>
          <cell r="C226">
            <v>-1234224.88</v>
          </cell>
          <cell r="D226">
            <v>0</v>
          </cell>
          <cell r="E226">
            <v>-1234224.88</v>
          </cell>
        </row>
        <row r="227">
          <cell r="A227">
            <v>402400</v>
          </cell>
          <cell r="B227" t="str">
            <v>402400 Elec Sales-Interrupt  IS-I-Base</v>
          </cell>
          <cell r="C227">
            <v>-870</v>
          </cell>
          <cell r="D227">
            <v>0</v>
          </cell>
          <cell r="E227">
            <v>-870</v>
          </cell>
        </row>
        <row r="228">
          <cell r="A228">
            <v>402404</v>
          </cell>
          <cell r="B228" t="str">
            <v>402404 Elec Sales-Interrupt  IS-I-Franch</v>
          </cell>
          <cell r="C228">
            <v>-4448.4</v>
          </cell>
          <cell r="D228">
            <v>0</v>
          </cell>
          <cell r="E228">
            <v>-4448.4</v>
          </cell>
        </row>
        <row r="229">
          <cell r="A229">
            <v>402406</v>
          </cell>
          <cell r="B229" t="str">
            <v>402406 Elec Sales-Interrupt  IS-I-Fuel</v>
          </cell>
          <cell r="C229">
            <v>-1062504.71</v>
          </cell>
          <cell r="D229">
            <v>0</v>
          </cell>
          <cell r="E229">
            <v>-1062504.71</v>
          </cell>
        </row>
        <row r="230">
          <cell r="A230">
            <v>402410</v>
          </cell>
          <cell r="B230" t="str">
            <v>402410 Elec Sales-Interrupt  IS-10-Base</v>
          </cell>
          <cell r="C230">
            <v>-870</v>
          </cell>
          <cell r="D230">
            <v>0</v>
          </cell>
          <cell r="E230">
            <v>-870</v>
          </cell>
        </row>
        <row r="231">
          <cell r="A231">
            <v>402414</v>
          </cell>
          <cell r="B231" t="str">
            <v>402414 Elec Sales-Interrupt  IS-10-Franch</v>
          </cell>
          <cell r="C231">
            <v>-22258.12</v>
          </cell>
          <cell r="D231">
            <v>0</v>
          </cell>
          <cell r="E231">
            <v>-22258.12</v>
          </cell>
        </row>
        <row r="232">
          <cell r="A232">
            <v>402416</v>
          </cell>
          <cell r="B232" t="str">
            <v>402416 Elec Sales-Interrupt  IS-10-Fuel</v>
          </cell>
          <cell r="C232">
            <v>-6548324.28</v>
          </cell>
          <cell r="D232">
            <v>0</v>
          </cell>
          <cell r="E232">
            <v>-6548324.28</v>
          </cell>
        </row>
        <row r="233">
          <cell r="A233">
            <v>402424</v>
          </cell>
          <cell r="B233" t="str">
            <v>402424 Elec Sales-Interrupt  SBI-Franchise</v>
          </cell>
          <cell r="C233">
            <v>-441.46</v>
          </cell>
          <cell r="D233">
            <v>0</v>
          </cell>
          <cell r="E233">
            <v>-441.46</v>
          </cell>
        </row>
        <row r="234">
          <cell r="A234">
            <v>402426</v>
          </cell>
          <cell r="B234" t="str">
            <v>402426 Elec Sales-Interrupt  SBI-Fuel</v>
          </cell>
          <cell r="C234">
            <v>240766.13</v>
          </cell>
          <cell r="D234">
            <v>0</v>
          </cell>
          <cell r="E234">
            <v>240766.13</v>
          </cell>
        </row>
        <row r="235">
          <cell r="B235" t="str">
            <v>     Interruptible</v>
          </cell>
          <cell r="C235">
            <v>-7398950.84</v>
          </cell>
          <cell r="D235">
            <v>0</v>
          </cell>
          <cell r="E235">
            <v>-7398950.84</v>
          </cell>
        </row>
        <row r="236">
          <cell r="B236" t="str">
            <v>   Electricity Sales Revenues</v>
          </cell>
          <cell r="C236">
            <v>-538059461.78</v>
          </cell>
          <cell r="D236">
            <v>0</v>
          </cell>
          <cell r="E236">
            <v>-538059461.78</v>
          </cell>
        </row>
        <row r="237">
          <cell r="A237">
            <v>403010</v>
          </cell>
          <cell r="B237" t="str">
            <v>403010 Elec Transmission Revenues-Assoc Co</v>
          </cell>
          <cell r="C237">
            <v>41398860.3</v>
          </cell>
          <cell r="D237">
            <v>0</v>
          </cell>
          <cell r="E237">
            <v>41398860.3</v>
          </cell>
        </row>
        <row r="238">
          <cell r="A238">
            <v>407015</v>
          </cell>
          <cell r="B238" t="str">
            <v>407015 Mktg/Enrgy Trd Elec-Ancil-Gen-Fuel</v>
          </cell>
          <cell r="C238">
            <v>-735</v>
          </cell>
          <cell r="D238">
            <v>0</v>
          </cell>
          <cell r="E238">
            <v>-735</v>
          </cell>
        </row>
        <row r="239">
          <cell r="B239" t="str">
            <v>   Miscellaneous Electric Revenues</v>
          </cell>
          <cell r="C239">
            <v>41398125.3</v>
          </cell>
          <cell r="D239">
            <v>0</v>
          </cell>
          <cell r="E239">
            <v>41398125.3</v>
          </cell>
        </row>
        <row r="240">
          <cell r="A240">
            <v>402830</v>
          </cell>
          <cell r="B240" t="str">
            <v>402830 Elec Sales-Over/(Under) Rec Fuel</v>
          </cell>
          <cell r="C240">
            <v>91523517.47</v>
          </cell>
          <cell r="D240">
            <v>0</v>
          </cell>
          <cell r="E240">
            <v>91523517.47</v>
          </cell>
        </row>
        <row r="241">
          <cell r="A241">
            <v>402839</v>
          </cell>
          <cell r="B241" t="str">
            <v>402839 Elec Sales Rev - Capacity</v>
          </cell>
          <cell r="C241">
            <v>-697030630.47</v>
          </cell>
          <cell r="D241">
            <v>0</v>
          </cell>
          <cell r="E241">
            <v>-697030630.47</v>
          </cell>
        </row>
        <row r="242">
          <cell r="B242" t="str">
            <v>   Over/(Under) Recovery of Fuel</v>
          </cell>
          <cell r="C242">
            <v>-605507113</v>
          </cell>
          <cell r="D242">
            <v>0</v>
          </cell>
          <cell r="E242">
            <v>-605507113</v>
          </cell>
        </row>
        <row r="243">
          <cell r="A243">
            <v>402822</v>
          </cell>
          <cell r="B243" t="str">
            <v>402822 Elec Sales-Unbilled-Base</v>
          </cell>
          <cell r="C243">
            <v>165220472</v>
          </cell>
          <cell r="D243">
            <v>0</v>
          </cell>
          <cell r="E243">
            <v>165220472</v>
          </cell>
        </row>
        <row r="244">
          <cell r="A244">
            <v>402824</v>
          </cell>
          <cell r="B244" t="str">
            <v>402824 Elec Sales-Unbilled-Franchise</v>
          </cell>
          <cell r="C244">
            <v>570175</v>
          </cell>
          <cell r="D244">
            <v>0</v>
          </cell>
          <cell r="E244">
            <v>570175</v>
          </cell>
        </row>
        <row r="245">
          <cell r="B245" t="str">
            <v>   Unbilled Revenues</v>
          </cell>
          <cell r="C245">
            <v>165790647</v>
          </cell>
          <cell r="D245">
            <v>0</v>
          </cell>
          <cell r="E245">
            <v>165790647</v>
          </cell>
        </row>
        <row r="246">
          <cell r="A246">
            <v>443010</v>
          </cell>
          <cell r="B246" t="str">
            <v>443010 Other Operating Revenues</v>
          </cell>
          <cell r="C246">
            <v>106250190.59</v>
          </cell>
          <cell r="D246">
            <v>0</v>
          </cell>
          <cell r="E246">
            <v>106250190.59</v>
          </cell>
        </row>
        <row r="247">
          <cell r="B247" t="str">
            <v>     Other Operating Sales Revenues</v>
          </cell>
          <cell r="C247">
            <v>106250190.59</v>
          </cell>
          <cell r="D247">
            <v>0</v>
          </cell>
          <cell r="E247">
            <v>106250190.59</v>
          </cell>
        </row>
        <row r="248">
          <cell r="B248" t="str">
            <v>   Other Operating Revenues</v>
          </cell>
          <cell r="C248">
            <v>106250190.59</v>
          </cell>
          <cell r="D248">
            <v>0</v>
          </cell>
          <cell r="E248">
            <v>106250190.59</v>
          </cell>
        </row>
        <row r="249">
          <cell r="B249" t="str">
            <v>TOTAL OPERATING REVENUES</v>
          </cell>
          <cell r="C249">
            <v>-830127611.89</v>
          </cell>
          <cell r="D249">
            <v>0</v>
          </cell>
          <cell r="E249">
            <v>-830127611.89</v>
          </cell>
        </row>
        <row r="250">
          <cell r="B250" t="str">
            <v>OPERATING EXPENSES:</v>
          </cell>
        </row>
        <row r="251">
          <cell r="A251">
            <v>506510</v>
          </cell>
          <cell r="B251" t="str">
            <v>506510 Transmission Line Losses Exp</v>
          </cell>
          <cell r="C251">
            <v>1462924.68</v>
          </cell>
          <cell r="D251">
            <v>0</v>
          </cell>
          <cell r="E251">
            <v>1462924.68</v>
          </cell>
        </row>
        <row r="252">
          <cell r="B252" t="str">
            <v>   Transmission Line Loss Exp</v>
          </cell>
          <cell r="C252">
            <v>1462924.68</v>
          </cell>
          <cell r="D252">
            <v>0</v>
          </cell>
          <cell r="E252">
            <v>1462924.68</v>
          </cell>
        </row>
        <row r="253">
          <cell r="A253">
            <v>501010</v>
          </cell>
          <cell r="B253" t="str">
            <v>501010 Energy Purchases Exp-Assoc Co</v>
          </cell>
          <cell r="C253">
            <v>53190234.65</v>
          </cell>
          <cell r="D253">
            <v>0</v>
          </cell>
          <cell r="E253">
            <v>53190234.65</v>
          </cell>
        </row>
        <row r="254">
          <cell r="A254">
            <v>502010</v>
          </cell>
          <cell r="B254" t="str">
            <v>502010 Energy Purchases Exp-Other</v>
          </cell>
          <cell r="C254">
            <v>-36370608.53</v>
          </cell>
          <cell r="D254">
            <v>0</v>
          </cell>
          <cell r="E254">
            <v>-36370608.53</v>
          </cell>
        </row>
        <row r="255">
          <cell r="B255" t="str">
            <v>     Electricity Purchases</v>
          </cell>
          <cell r="C255">
            <v>16819626.12</v>
          </cell>
          <cell r="D255">
            <v>0</v>
          </cell>
          <cell r="E255">
            <v>16819626.12</v>
          </cell>
        </row>
        <row r="256">
          <cell r="A256">
            <v>500010</v>
          </cell>
          <cell r="B256" t="str">
            <v>500010 Fuel Exp-Gas-Reconcilable</v>
          </cell>
          <cell r="C256">
            <v>-61916.77</v>
          </cell>
          <cell r="D256">
            <v>0</v>
          </cell>
          <cell r="E256">
            <v>-61916.77</v>
          </cell>
        </row>
        <row r="257">
          <cell r="A257">
            <v>500012</v>
          </cell>
          <cell r="B257" t="str">
            <v>500012 Fuel Exp-Gas-Reconcilable-Other</v>
          </cell>
          <cell r="C257">
            <v>-820489.28</v>
          </cell>
          <cell r="D257">
            <v>0</v>
          </cell>
          <cell r="E257">
            <v>-820489.28</v>
          </cell>
        </row>
        <row r="258">
          <cell r="A258">
            <v>500020</v>
          </cell>
          <cell r="B258" t="str">
            <v>500020 Fuel Exp-Oil-Reconcilable</v>
          </cell>
          <cell r="C258">
            <v>3755522.65</v>
          </cell>
          <cell r="D258">
            <v>0</v>
          </cell>
          <cell r="E258">
            <v>3755522.65</v>
          </cell>
        </row>
        <row r="259">
          <cell r="A259">
            <v>500022</v>
          </cell>
          <cell r="B259" t="str">
            <v>500022 Fuel Exp-Oil-Reconcilable-Other</v>
          </cell>
          <cell r="C259">
            <v>-429808.29</v>
          </cell>
          <cell r="D259">
            <v>0</v>
          </cell>
          <cell r="E259">
            <v>-429808.29</v>
          </cell>
        </row>
        <row r="260">
          <cell r="A260">
            <v>500030</v>
          </cell>
          <cell r="B260" t="str">
            <v>500030 Fuel Exp-Coal-Reconcilable</v>
          </cell>
          <cell r="C260">
            <v>2990530.76</v>
          </cell>
          <cell r="D260">
            <v>0</v>
          </cell>
          <cell r="E260">
            <v>2990530.76</v>
          </cell>
        </row>
        <row r="261">
          <cell r="A261">
            <v>500040</v>
          </cell>
          <cell r="B261" t="str">
            <v>500040 Fuel Exp-Lignite-Reconcilable</v>
          </cell>
          <cell r="C261">
            <v>2192862.75</v>
          </cell>
          <cell r="D261">
            <v>0</v>
          </cell>
          <cell r="E261">
            <v>2192862.75</v>
          </cell>
        </row>
        <row r="262">
          <cell r="B262" t="str">
            <v>     Fuel Expense</v>
          </cell>
          <cell r="C262">
            <v>7626701.82</v>
          </cell>
          <cell r="D262">
            <v>0</v>
          </cell>
          <cell r="E262">
            <v>7626701.82</v>
          </cell>
        </row>
        <row r="263">
          <cell r="A263">
            <v>503010</v>
          </cell>
          <cell r="B263" t="str">
            <v>503010 Purchase Capacity Exp</v>
          </cell>
          <cell r="C263">
            <v>-2724005.89</v>
          </cell>
          <cell r="D263">
            <v>0</v>
          </cell>
          <cell r="E263">
            <v>-2724005.89</v>
          </cell>
        </row>
        <row r="264">
          <cell r="B264" t="str">
            <v>     Purchase Capacity</v>
          </cell>
          <cell r="C264">
            <v>-2724005.89</v>
          </cell>
          <cell r="D264">
            <v>0</v>
          </cell>
          <cell r="E264">
            <v>-2724005.89</v>
          </cell>
        </row>
        <row r="265">
          <cell r="B265" t="str">
            <v>   Cost of Electricity, Gas &amp; Other Products</v>
          </cell>
          <cell r="C265">
            <v>4902695.93</v>
          </cell>
          <cell r="D265">
            <v>0</v>
          </cell>
          <cell r="E265">
            <v>4902695.93</v>
          </cell>
        </row>
        <row r="266">
          <cell r="A266">
            <v>522010</v>
          </cell>
          <cell r="B266" t="str">
            <v>522010 Employ Rel Exp-Employee Travel</v>
          </cell>
          <cell r="C266">
            <v>220</v>
          </cell>
          <cell r="D266">
            <v>0</v>
          </cell>
          <cell r="E266">
            <v>220</v>
          </cell>
        </row>
        <row r="267">
          <cell r="B267" t="str">
            <v>     Employment Related Expenses</v>
          </cell>
          <cell r="C267">
            <v>220</v>
          </cell>
          <cell r="D267">
            <v>0</v>
          </cell>
          <cell r="E267">
            <v>220</v>
          </cell>
        </row>
        <row r="268">
          <cell r="B268" t="str">
            <v>   Employee Expenses</v>
          </cell>
          <cell r="C268">
            <v>220</v>
          </cell>
          <cell r="D268">
            <v>0</v>
          </cell>
          <cell r="E268">
            <v>220</v>
          </cell>
        </row>
        <row r="269">
          <cell r="A269">
            <v>543010</v>
          </cell>
          <cell r="B269" t="str">
            <v>543010 Contr&amp;Svcs Exp-Prof Svcs-Ded</v>
          </cell>
          <cell r="C269">
            <v>519958.4</v>
          </cell>
          <cell r="D269">
            <v>0</v>
          </cell>
          <cell r="E269">
            <v>519958.4</v>
          </cell>
        </row>
        <row r="270">
          <cell r="A270">
            <v>543050</v>
          </cell>
          <cell r="B270" t="str">
            <v>543050 Contr&amp;Svcs Exp-Technical Svcs</v>
          </cell>
          <cell r="C270">
            <v>77734.37</v>
          </cell>
          <cell r="D270">
            <v>0</v>
          </cell>
          <cell r="E270">
            <v>77734.37</v>
          </cell>
        </row>
        <row r="271">
          <cell r="A271">
            <v>543150</v>
          </cell>
          <cell r="B271" t="str">
            <v>543150 Contr&amp;Svcs Exp-Legal Services</v>
          </cell>
          <cell r="C271">
            <v>20822.56</v>
          </cell>
          <cell r="D271">
            <v>0</v>
          </cell>
          <cell r="E271">
            <v>20822.56</v>
          </cell>
        </row>
        <row r="272">
          <cell r="B272" t="str">
            <v>     Administrative &amp; Technical</v>
          </cell>
          <cell r="C272">
            <v>618515.33</v>
          </cell>
          <cell r="D272">
            <v>0</v>
          </cell>
          <cell r="E272">
            <v>618515.33</v>
          </cell>
        </row>
        <row r="273">
          <cell r="A273">
            <v>545150</v>
          </cell>
          <cell r="B273" t="str">
            <v>545150 Contracts and Svcs Exp - Printing Services</v>
          </cell>
          <cell r="C273">
            <v>766641.34</v>
          </cell>
          <cell r="D273">
            <v>0</v>
          </cell>
          <cell r="E273">
            <v>766641.34</v>
          </cell>
        </row>
        <row r="274">
          <cell r="B274" t="str">
            <v>     Property</v>
          </cell>
          <cell r="C274">
            <v>766641.34</v>
          </cell>
          <cell r="D274">
            <v>0</v>
          </cell>
          <cell r="E274">
            <v>766641.34</v>
          </cell>
        </row>
        <row r="275">
          <cell r="A275">
            <v>510012</v>
          </cell>
          <cell r="B275" t="str">
            <v>510012 Transmission Cst of Svc-Assoc Co</v>
          </cell>
          <cell r="C275">
            <v>0</v>
          </cell>
          <cell r="D275">
            <v>0</v>
          </cell>
          <cell r="E275">
            <v>0</v>
          </cell>
        </row>
        <row r="276">
          <cell r="B276" t="str">
            <v>     Other Services</v>
          </cell>
          <cell r="C276">
            <v>0</v>
          </cell>
          <cell r="D276">
            <v>0</v>
          </cell>
          <cell r="E276">
            <v>0</v>
          </cell>
        </row>
        <row r="277">
          <cell r="A277">
            <v>550020</v>
          </cell>
          <cell r="B277" t="str">
            <v>550020 Adm &amp; Gen Exp - Miscellaneous</v>
          </cell>
          <cell r="C277">
            <v>776892.24</v>
          </cell>
          <cell r="D277">
            <v>0</v>
          </cell>
          <cell r="E277">
            <v>776892.24</v>
          </cell>
        </row>
        <row r="278">
          <cell r="B278" t="str">
            <v>     Administration &amp; General</v>
          </cell>
          <cell r="C278">
            <v>776892.24</v>
          </cell>
          <cell r="D278">
            <v>0</v>
          </cell>
          <cell r="E278">
            <v>776892.24</v>
          </cell>
        </row>
        <row r="279">
          <cell r="A279">
            <v>562040</v>
          </cell>
          <cell r="B279" t="str">
            <v>562040 Cust&amp;Mktg Exp-Total Bad Debts</v>
          </cell>
          <cell r="C279">
            <v>9770373.96</v>
          </cell>
          <cell r="D279">
            <v>0</v>
          </cell>
          <cell r="E279">
            <v>9770373.96</v>
          </cell>
        </row>
        <row r="280">
          <cell r="A280">
            <v>562150</v>
          </cell>
          <cell r="B280" t="str">
            <v>562150 Cust&amp;Mktg Exp-Agency Collect Fees</v>
          </cell>
          <cell r="C280">
            <v>1772148.52</v>
          </cell>
          <cell r="D280">
            <v>0</v>
          </cell>
          <cell r="E280">
            <v>1772148.52</v>
          </cell>
        </row>
        <row r="281">
          <cell r="A281">
            <v>562240</v>
          </cell>
          <cell r="B281" t="str">
            <v>562240 Customer Service Exp-Associated Co</v>
          </cell>
          <cell r="C281">
            <v>421781.44</v>
          </cell>
          <cell r="D281">
            <v>0</v>
          </cell>
          <cell r="E281">
            <v>421781.44</v>
          </cell>
        </row>
        <row r="282">
          <cell r="B282" t="str">
            <v>     Customer &amp; Marketing Costs</v>
          </cell>
          <cell r="C282">
            <v>11964303.92</v>
          </cell>
          <cell r="D282">
            <v>0</v>
          </cell>
          <cell r="E282">
            <v>11964303.92</v>
          </cell>
        </row>
        <row r="283">
          <cell r="A283">
            <v>559964</v>
          </cell>
          <cell r="B283" t="str">
            <v>559964 A &amp; G Exp-Deferred Other Exp</v>
          </cell>
          <cell r="C283">
            <v>-21042.56</v>
          </cell>
          <cell r="D283">
            <v>0</v>
          </cell>
          <cell r="E283">
            <v>-21042.56</v>
          </cell>
        </row>
        <row r="284">
          <cell r="B284" t="str">
            <v>     Other Capitalized/Deferred Costs</v>
          </cell>
          <cell r="C284">
            <v>-21042.56</v>
          </cell>
          <cell r="D284">
            <v>0</v>
          </cell>
          <cell r="E284">
            <v>-21042.56</v>
          </cell>
        </row>
        <row r="285">
          <cell r="B285" t="str">
            <v>   Miscellaneous Expenses</v>
          </cell>
          <cell r="C285">
            <v>12720153.6</v>
          </cell>
          <cell r="D285">
            <v>0</v>
          </cell>
          <cell r="E285">
            <v>12720153.6</v>
          </cell>
        </row>
        <row r="286">
          <cell r="B286" t="str">
            <v>   Contracts &amp; Services</v>
          </cell>
          <cell r="C286">
            <v>14105310.27</v>
          </cell>
          <cell r="D286">
            <v>0</v>
          </cell>
          <cell r="E286">
            <v>14105310.27</v>
          </cell>
        </row>
        <row r="287">
          <cell r="A287">
            <v>702010</v>
          </cell>
          <cell r="B287" t="str">
            <v>702010 Depreciation Expenses - Miscellaneous</v>
          </cell>
          <cell r="C287">
            <v>0</v>
          </cell>
          <cell r="D287">
            <v>-72348742.13</v>
          </cell>
          <cell r="E287">
            <v>72348742.13</v>
          </cell>
        </row>
        <row r="288">
          <cell r="A288">
            <v>702025</v>
          </cell>
          <cell r="B288" t="str">
            <v>702025 Depreciation Exp-T-Plan</v>
          </cell>
          <cell r="C288">
            <v>0</v>
          </cell>
          <cell r="D288">
            <v>-264254147.48</v>
          </cell>
          <cell r="E288">
            <v>264254147.48</v>
          </cell>
        </row>
        <row r="289">
          <cell r="A289">
            <v>702026</v>
          </cell>
          <cell r="B289" t="str">
            <v>702026 Depreciation Exp-Redirected</v>
          </cell>
          <cell r="C289">
            <v>0</v>
          </cell>
          <cell r="D289">
            <v>-230533599.31</v>
          </cell>
          <cell r="E289">
            <v>230533599.31</v>
          </cell>
        </row>
        <row r="290">
          <cell r="B290" t="str">
            <v>     Depreciation Expense</v>
          </cell>
          <cell r="C290">
            <v>0</v>
          </cell>
          <cell r="D290">
            <v>-567136488.92</v>
          </cell>
          <cell r="E290">
            <v>567136488.92</v>
          </cell>
        </row>
        <row r="291">
          <cell r="A291">
            <v>704030</v>
          </cell>
          <cell r="B291" t="str">
            <v>704030 Amortization Exp-Other Plant</v>
          </cell>
          <cell r="C291">
            <v>33476758.73</v>
          </cell>
          <cell r="D291">
            <v>258484840.35</v>
          </cell>
          <cell r="E291">
            <v>-225008081.62</v>
          </cell>
        </row>
        <row r="292">
          <cell r="B292" t="str">
            <v>     Amortization Expense</v>
          </cell>
          <cell r="C292">
            <v>33476758.73</v>
          </cell>
          <cell r="D292">
            <v>258484840.35</v>
          </cell>
          <cell r="E292">
            <v>-225008081.62</v>
          </cell>
        </row>
        <row r="293">
          <cell r="B293" t="str">
            <v>   Depreciation,Depletion,&amp; Amortization</v>
          </cell>
          <cell r="C293">
            <v>33476758.73</v>
          </cell>
          <cell r="D293">
            <v>-308651648.57</v>
          </cell>
          <cell r="E293">
            <v>342128407.3</v>
          </cell>
        </row>
        <row r="294">
          <cell r="A294">
            <v>722130</v>
          </cell>
          <cell r="B294" t="str">
            <v>722130 Oth Taxes Exp-Franch Fees/GRT-City</v>
          </cell>
          <cell r="C294">
            <v>1534050.38</v>
          </cell>
          <cell r="D294">
            <v>0</v>
          </cell>
          <cell r="E294">
            <v>1534050.38</v>
          </cell>
        </row>
        <row r="295">
          <cell r="B295" t="str">
            <v>   Franchise Requirements</v>
          </cell>
          <cell r="C295">
            <v>1534050.38</v>
          </cell>
          <cell r="D295">
            <v>0</v>
          </cell>
          <cell r="E295">
            <v>1534050.38</v>
          </cell>
        </row>
        <row r="296">
          <cell r="A296">
            <v>722190</v>
          </cell>
          <cell r="B296" t="str">
            <v>722190 Other Taxes Expenses - State Franchise</v>
          </cell>
          <cell r="C296">
            <v>339068.15</v>
          </cell>
          <cell r="D296">
            <v>9851358</v>
          </cell>
          <cell r="E296">
            <v>-9512289.85</v>
          </cell>
        </row>
        <row r="297">
          <cell r="A297">
            <v>722200</v>
          </cell>
          <cell r="B297" t="str">
            <v>722200 Other Taxes Exp-State Gross Rcpts</v>
          </cell>
          <cell r="C297">
            <v>9223673.45</v>
          </cell>
          <cell r="D297">
            <v>0</v>
          </cell>
          <cell r="E297">
            <v>9223673.45</v>
          </cell>
        </row>
        <row r="298">
          <cell r="B298" t="str">
            <v>     Other Taxes and Fees</v>
          </cell>
          <cell r="C298">
            <v>9562741.6</v>
          </cell>
          <cell r="D298">
            <v>9851358</v>
          </cell>
          <cell r="E298">
            <v>-288616.4</v>
          </cell>
        </row>
        <row r="299">
          <cell r="B299" t="str">
            <v>   Other Taxes and Regulatory Charges</v>
          </cell>
          <cell r="C299">
            <v>11096791.98</v>
          </cell>
          <cell r="D299">
            <v>9851358</v>
          </cell>
          <cell r="E299">
            <v>1245433.98</v>
          </cell>
        </row>
        <row r="300">
          <cell r="B300" t="str">
            <v>TOTAL OPERATING EXPENSES</v>
          </cell>
          <cell r="C300">
            <v>81864327.71</v>
          </cell>
          <cell r="D300">
            <v>-298800290.57</v>
          </cell>
          <cell r="E300">
            <v>380664618.28</v>
          </cell>
        </row>
        <row r="301">
          <cell r="B301" t="str">
            <v>TOTAL OPERATING INCOME</v>
          </cell>
          <cell r="C301">
            <v>-748263284.18</v>
          </cell>
          <cell r="D301">
            <v>-298800290.57</v>
          </cell>
          <cell r="E301">
            <v>-449462993.61</v>
          </cell>
        </row>
        <row r="302">
          <cell r="B302" t="str">
            <v>NON-OPERATING (INCOME) EXPENSE:</v>
          </cell>
        </row>
        <row r="303">
          <cell r="A303">
            <v>481010</v>
          </cell>
          <cell r="B303" t="str">
            <v>481010 Capitalized Equity (AFUDC)</v>
          </cell>
          <cell r="C303">
            <v>0</v>
          </cell>
          <cell r="D303">
            <v>5279095.78</v>
          </cell>
          <cell r="E303">
            <v>-5279095.78</v>
          </cell>
        </row>
        <row r="304">
          <cell r="B304" t="str">
            <v>   AFUDC</v>
          </cell>
          <cell r="C304">
            <v>0</v>
          </cell>
          <cell r="D304">
            <v>5279095.78</v>
          </cell>
          <cell r="E304">
            <v>-5279095.78</v>
          </cell>
        </row>
        <row r="305">
          <cell r="A305">
            <v>482010</v>
          </cell>
          <cell r="B305" t="str">
            <v>482010 Interest Income-Associated Co</v>
          </cell>
          <cell r="C305">
            <v>0</v>
          </cell>
          <cell r="D305">
            <v>0</v>
          </cell>
          <cell r="E305">
            <v>0</v>
          </cell>
        </row>
        <row r="306">
          <cell r="A306">
            <v>482015</v>
          </cell>
          <cell r="B306" t="str">
            <v>482015 Interest Income-Over/Under Recovery</v>
          </cell>
          <cell r="C306">
            <v>-6617902.1</v>
          </cell>
          <cell r="D306">
            <v>0</v>
          </cell>
          <cell r="E306">
            <v>-6617902.1</v>
          </cell>
        </row>
        <row r="307">
          <cell r="A307">
            <v>483010</v>
          </cell>
          <cell r="B307" t="str">
            <v>483010 Interest Income</v>
          </cell>
          <cell r="C307">
            <v>-212925.7</v>
          </cell>
          <cell r="D307">
            <v>0</v>
          </cell>
          <cell r="E307">
            <v>-212925.7</v>
          </cell>
        </row>
        <row r="308">
          <cell r="B308" t="str">
            <v>   Interest &amp; Dividend Income</v>
          </cell>
          <cell r="C308">
            <v>-6830827.8</v>
          </cell>
          <cell r="D308">
            <v>0</v>
          </cell>
          <cell r="E308">
            <v>-6830827.8</v>
          </cell>
        </row>
        <row r="309">
          <cell r="A309">
            <v>491010</v>
          </cell>
          <cell r="B309" t="str">
            <v>491010 Miscellaneous Non-Operating Revenues</v>
          </cell>
          <cell r="C309">
            <v>146437.63</v>
          </cell>
          <cell r="D309">
            <v>0</v>
          </cell>
          <cell r="E309">
            <v>146437.63</v>
          </cell>
        </row>
        <row r="310">
          <cell r="A310">
            <v>491020</v>
          </cell>
          <cell r="B310" t="str">
            <v>491020 Miscellaneous Non-Operating Deduct</v>
          </cell>
          <cell r="C310">
            <v>18683384</v>
          </cell>
          <cell r="D310">
            <v>0</v>
          </cell>
          <cell r="E310">
            <v>18683384</v>
          </cell>
        </row>
        <row r="311">
          <cell r="B311" t="str">
            <v>     Other Income (Net of Deductions)-Exter.</v>
          </cell>
          <cell r="C311">
            <v>18829821.63</v>
          </cell>
          <cell r="D311">
            <v>0</v>
          </cell>
          <cell r="E311">
            <v>18829821.63</v>
          </cell>
        </row>
        <row r="312">
          <cell r="B312" t="str">
            <v>   Other</v>
          </cell>
          <cell r="C312">
            <v>18829821.63</v>
          </cell>
          <cell r="D312">
            <v>0</v>
          </cell>
          <cell r="E312">
            <v>18829821.63</v>
          </cell>
        </row>
        <row r="313">
          <cell r="B313" t="str">
            <v>TOTAL NON-OPERATING (INCOME) EXPENSE</v>
          </cell>
          <cell r="C313">
            <v>11998993.83</v>
          </cell>
          <cell r="D313">
            <v>5279095.78</v>
          </cell>
          <cell r="E313">
            <v>6719898.05</v>
          </cell>
        </row>
        <row r="314">
          <cell r="B314" t="str">
            <v>INTEREST AND FINANCE CHARGES:</v>
          </cell>
        </row>
        <row r="315">
          <cell r="A315">
            <v>708120</v>
          </cell>
          <cell r="B315" t="str">
            <v>708120 Interest Exp-AFUDC-Debt</v>
          </cell>
          <cell r="C315">
            <v>0</v>
          </cell>
          <cell r="D315">
            <v>4360053.19</v>
          </cell>
          <cell r="E315">
            <v>-4360053.19</v>
          </cell>
        </row>
        <row r="316">
          <cell r="B316" t="str">
            <v>   AFUDC - Debt</v>
          </cell>
          <cell r="C316">
            <v>0</v>
          </cell>
          <cell r="D316">
            <v>4360053.19</v>
          </cell>
          <cell r="E316">
            <v>-4360053.19</v>
          </cell>
        </row>
        <row r="317">
          <cell r="A317">
            <v>708130</v>
          </cell>
          <cell r="B317" t="str">
            <v>708130 Interest Capitalized</v>
          </cell>
          <cell r="C317">
            <v>0</v>
          </cell>
          <cell r="D317">
            <v>-4360053.19</v>
          </cell>
          <cell r="E317">
            <v>4360053.19</v>
          </cell>
        </row>
        <row r="318">
          <cell r="B318" t="str">
            <v>   Capitalized Interest</v>
          </cell>
          <cell r="C318">
            <v>0</v>
          </cell>
          <cell r="D318">
            <v>-4360053.19</v>
          </cell>
          <cell r="E318">
            <v>4360053.19</v>
          </cell>
        </row>
        <row r="319">
          <cell r="A319">
            <v>708030</v>
          </cell>
          <cell r="B319" t="str">
            <v>708030 Interest Exp-Customer Deposits</v>
          </cell>
          <cell r="C319">
            <v>44691.69</v>
          </cell>
          <cell r="D319">
            <v>0</v>
          </cell>
          <cell r="E319">
            <v>44691.69</v>
          </cell>
        </row>
        <row r="320">
          <cell r="A320">
            <v>708160</v>
          </cell>
          <cell r="B320" t="str">
            <v>708160 Amortization Exp-Discounts/Premiums</v>
          </cell>
          <cell r="C320">
            <v>1705917</v>
          </cell>
          <cell r="D320">
            <v>91162.96</v>
          </cell>
          <cell r="E320">
            <v>1614754.04</v>
          </cell>
        </row>
        <row r="321">
          <cell r="A321">
            <v>708280</v>
          </cell>
          <cell r="B321" t="str">
            <v>708280 Interest Exp-Securitization</v>
          </cell>
          <cell r="C321">
            <v>38318619.37</v>
          </cell>
          <cell r="D321">
            <v>0</v>
          </cell>
          <cell r="E321">
            <v>38318619.37</v>
          </cell>
        </row>
        <row r="322">
          <cell r="B322" t="str">
            <v>   Other Interest and Fixed Charges</v>
          </cell>
          <cell r="C322">
            <v>40069228.06</v>
          </cell>
          <cell r="D322">
            <v>91162.96</v>
          </cell>
          <cell r="E322">
            <v>39978065.1</v>
          </cell>
        </row>
        <row r="323">
          <cell r="B323" t="str">
            <v>TOTAL INTEREST AND FINANCE CHARGES</v>
          </cell>
          <cell r="C323">
            <v>40069228.06</v>
          </cell>
          <cell r="D323">
            <v>91162.96</v>
          </cell>
          <cell r="E323">
            <v>39978065.1</v>
          </cell>
        </row>
        <row r="324">
          <cell r="B324" t="str">
            <v>INCOME TAXES:</v>
          </cell>
        </row>
        <row r="325">
          <cell r="A325">
            <v>717010</v>
          </cell>
          <cell r="B325" t="str">
            <v>717010 Current Income Taxes Exp-Federal</v>
          </cell>
          <cell r="C325">
            <v>-54238380.74</v>
          </cell>
          <cell r="D325">
            <v>-3485986.64</v>
          </cell>
          <cell r="E325">
            <v>-50752394.1</v>
          </cell>
        </row>
        <row r="326">
          <cell r="B326" t="str">
            <v>     Current Income Taxes</v>
          </cell>
          <cell r="C326">
            <v>-54238380.74</v>
          </cell>
          <cell r="D326">
            <v>-3485986.64</v>
          </cell>
          <cell r="E326">
            <v>-50752394.1</v>
          </cell>
        </row>
        <row r="327">
          <cell r="A327">
            <v>717510</v>
          </cell>
          <cell r="B327" t="str">
            <v>717510 Deferred Inc Taxes Exp-Federal</v>
          </cell>
          <cell r="C327">
            <v>297873855</v>
          </cell>
          <cell r="D327">
            <v>0</v>
          </cell>
          <cell r="E327">
            <v>297873855</v>
          </cell>
        </row>
        <row r="328">
          <cell r="A328">
            <v>717545</v>
          </cell>
          <cell r="B328" t="str">
            <v>717545 Amort of Def Inc Taxes Exp</v>
          </cell>
          <cell r="C328">
            <v>0</v>
          </cell>
          <cell r="D328">
            <v>107735392</v>
          </cell>
          <cell r="E328">
            <v>-107735392</v>
          </cell>
        </row>
        <row r="329">
          <cell r="B329" t="str">
            <v>     Deferred Income Taxes</v>
          </cell>
          <cell r="C329">
            <v>297873855</v>
          </cell>
          <cell r="D329">
            <v>107735392</v>
          </cell>
          <cell r="E329">
            <v>190138463</v>
          </cell>
        </row>
        <row r="330">
          <cell r="A330">
            <v>717550</v>
          </cell>
          <cell r="B330" t="str">
            <v>717550 Amort of Investment Tax Credit</v>
          </cell>
          <cell r="C330">
            <v>0</v>
          </cell>
          <cell r="D330">
            <v>2516520</v>
          </cell>
          <cell r="E330">
            <v>-2516520</v>
          </cell>
        </row>
        <row r="331">
          <cell r="B331" t="str">
            <v>     Amortization of ITC</v>
          </cell>
          <cell r="C331">
            <v>0</v>
          </cell>
          <cell r="D331">
            <v>2516520</v>
          </cell>
          <cell r="E331">
            <v>-2516520</v>
          </cell>
        </row>
        <row r="332">
          <cell r="B332" t="str">
            <v>TOTAL INCOME TAXES</v>
          </cell>
          <cell r="C332">
            <v>243635474.26</v>
          </cell>
          <cell r="D332">
            <v>106765925.36</v>
          </cell>
          <cell r="E332">
            <v>136869548.9</v>
          </cell>
        </row>
        <row r="333">
          <cell r="B333" t="str">
            <v>    NET INCOME</v>
          </cell>
          <cell r="C333">
            <v>-452559588.03</v>
          </cell>
          <cell r="D333">
            <v>-186664106.47</v>
          </cell>
          <cell r="E333">
            <v>-265895481.56</v>
          </cell>
        </row>
        <row r="334">
          <cell r="B334" t="str">
            <v>CALCULATED NET INCOME</v>
          </cell>
          <cell r="C334">
            <v>452559588.03</v>
          </cell>
          <cell r="D334">
            <v>186664106.47</v>
          </cell>
          <cell r="E334">
            <v>265895481.56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umm Combined Lead"/>
      <sheetName val="Combined Lead"/>
      <sheetName val="TDU and Other Lead"/>
      <sheetName val="GENCO Lead "/>
      <sheetName val="Balance Sheet"/>
      <sheetName val="0003 Details"/>
      <sheetName val="Misc Details"/>
      <sheetName val="Calculations"/>
      <sheetName val="Interco Alloc"/>
      <sheetName val="1200 download for BSP"/>
      <sheetName val="Contacts"/>
      <sheetName val="Balance Sheet for Actuals"/>
    </sheetNames>
    <sheetDataSet>
      <sheetData sheetId="9">
        <row r="311">
          <cell r="B311" t="str">
            <v>              BALANCE SHEET</v>
          </cell>
        </row>
        <row r="312">
          <cell r="B312" t="str">
            <v>ASSETS AND OTHER DEBITS:</v>
          </cell>
        </row>
        <row r="313">
          <cell r="B313" t="str">
            <v>Current Assets:</v>
          </cell>
        </row>
        <row r="314">
          <cell r="B314">
            <v>121090</v>
          </cell>
          <cell r="C314" t="str">
            <v>A/R-Other-History</v>
          </cell>
          <cell r="D314">
            <v>40833.99</v>
          </cell>
        </row>
        <row r="315">
          <cell r="B315">
            <v>124010</v>
          </cell>
          <cell r="C315" t="str">
            <v>A/R-Employee Travel Advances</v>
          </cell>
          <cell r="D315">
            <v>3121.89</v>
          </cell>
        </row>
        <row r="316">
          <cell r="B316" t="str">
            <v>     Accounts Receivable - Other</v>
          </cell>
          <cell r="D316">
            <v>43955.88</v>
          </cell>
        </row>
        <row r="317">
          <cell r="B317" t="str">
            <v>   Accounts Receivable</v>
          </cell>
          <cell r="D317">
            <v>43955.88</v>
          </cell>
        </row>
        <row r="318">
          <cell r="B318">
            <v>127020</v>
          </cell>
          <cell r="C318" t="str">
            <v>Short-Term Notes Rec-Texas GenCo</v>
          </cell>
          <cell r="D318">
            <v>-1498550663.58</v>
          </cell>
        </row>
        <row r="319">
          <cell r="B319" t="str">
            <v>     Short Term Notes Receivables-Assoc Comp</v>
          </cell>
          <cell r="D319">
            <v>-1498550663.58</v>
          </cell>
        </row>
        <row r="320">
          <cell r="B320" t="str">
            <v>   Notes Receivable</v>
          </cell>
          <cell r="D320">
            <v>-1498550663.58</v>
          </cell>
        </row>
        <row r="321">
          <cell r="B321">
            <v>133010</v>
          </cell>
          <cell r="C321" t="str">
            <v>Plant Materials &amp; Operating Suppl</v>
          </cell>
          <cell r="D321">
            <v>25998989.72</v>
          </cell>
        </row>
        <row r="322">
          <cell r="B322">
            <v>133999</v>
          </cell>
          <cell r="C322" t="str">
            <v>Materials &amp; Supplies-Auto Posting</v>
          </cell>
          <cell r="D322">
            <v>67443258.11</v>
          </cell>
        </row>
        <row r="323">
          <cell r="B323" t="str">
            <v>     Plant Materials and Operatiang Supplies</v>
          </cell>
          <cell r="D323">
            <v>93442247.83</v>
          </cell>
        </row>
        <row r="324">
          <cell r="B324">
            <v>175010</v>
          </cell>
          <cell r="C324" t="str">
            <v>Clearing-Stores</v>
          </cell>
          <cell r="D324">
            <v>362453.39</v>
          </cell>
        </row>
        <row r="325">
          <cell r="B325" t="str">
            <v>     Clearing Accounts-Stores</v>
          </cell>
          <cell r="D325">
            <v>362453.39</v>
          </cell>
        </row>
        <row r="326">
          <cell r="B326">
            <v>138999</v>
          </cell>
          <cell r="C326" t="str">
            <v>Stores Clearing-Automatic Posting</v>
          </cell>
          <cell r="D326">
            <v>-484344.97</v>
          </cell>
        </row>
        <row r="327">
          <cell r="B327" t="str">
            <v>     Stores Clearing-Autopost</v>
          </cell>
          <cell r="D327">
            <v>-484344.97</v>
          </cell>
        </row>
        <row r="328">
          <cell r="B328" t="str">
            <v>     Stores Expense Undistributed</v>
          </cell>
          <cell r="D328">
            <v>-121891.58</v>
          </cell>
        </row>
        <row r="329">
          <cell r="B329" t="str">
            <v>   Materials and Supplies Inventories</v>
          </cell>
          <cell r="D329">
            <v>93320356.25</v>
          </cell>
        </row>
        <row r="330">
          <cell r="B330">
            <v>135010</v>
          </cell>
          <cell r="C330" t="str">
            <v>Inventory-Fuel Gas Marketing</v>
          </cell>
          <cell r="D330">
            <v>19619650.77</v>
          </cell>
        </row>
        <row r="331">
          <cell r="B331">
            <v>135020</v>
          </cell>
          <cell r="C331" t="str">
            <v>Inventory-Fuel Oil</v>
          </cell>
          <cell r="D331">
            <v>9360834.2</v>
          </cell>
        </row>
        <row r="332">
          <cell r="B332">
            <v>135030</v>
          </cell>
          <cell r="C332" t="str">
            <v>Inventory-Fuel Coal</v>
          </cell>
          <cell r="D332">
            <v>41389807.49</v>
          </cell>
        </row>
        <row r="333">
          <cell r="B333">
            <v>135040</v>
          </cell>
          <cell r="C333" t="str">
            <v>Inventory-Fuel Lignite</v>
          </cell>
          <cell r="D333">
            <v>16436532.3</v>
          </cell>
        </row>
        <row r="334">
          <cell r="B334" t="str">
            <v>     Fuel Stock Inventory</v>
          </cell>
          <cell r="D334">
            <v>86806824.76</v>
          </cell>
        </row>
        <row r="335">
          <cell r="B335" t="str">
            <v>   Fuel Stock Inventories</v>
          </cell>
          <cell r="D335">
            <v>86806824.76</v>
          </cell>
        </row>
        <row r="336">
          <cell r="B336">
            <v>139010</v>
          </cell>
          <cell r="C336" t="str">
            <v>Prepayments-Insurance</v>
          </cell>
          <cell r="D336">
            <v>734231.45</v>
          </cell>
        </row>
        <row r="337">
          <cell r="B337">
            <v>144010</v>
          </cell>
          <cell r="C337" t="str">
            <v>Prepayments - Other</v>
          </cell>
          <cell r="D337">
            <v>1266768.71</v>
          </cell>
        </row>
        <row r="338">
          <cell r="D338">
            <v>1266768.71</v>
          </cell>
        </row>
        <row r="339">
          <cell r="B339" t="str">
            <v>     Prepayments</v>
          </cell>
          <cell r="D339">
            <v>2001000.16</v>
          </cell>
        </row>
        <row r="340">
          <cell r="B340" t="str">
            <v>   Other Current Assets</v>
          </cell>
          <cell r="D340">
            <v>2001000.16</v>
          </cell>
        </row>
        <row r="341">
          <cell r="B341" t="str">
            <v>Total Current Assets</v>
          </cell>
          <cell r="D341">
            <v>-1316378526.53</v>
          </cell>
        </row>
        <row r="343">
          <cell r="B343" t="str">
            <v>Deferred Charges and Other Assets:</v>
          </cell>
        </row>
        <row r="344">
          <cell r="B344">
            <v>176995</v>
          </cell>
          <cell r="C344" t="str">
            <v>Clearing-Salv/Cost of Remvl-Cap Ord</v>
          </cell>
          <cell r="D344">
            <v>-1109055.74</v>
          </cell>
        </row>
        <row r="345">
          <cell r="D345">
            <v>-1109055.74</v>
          </cell>
        </row>
        <row r="346">
          <cell r="B346">
            <v>175020</v>
          </cell>
          <cell r="C346" t="str">
            <v>Clearing-Payroll &amp; Benefits</v>
          </cell>
          <cell r="D346">
            <v>19003.76</v>
          </cell>
        </row>
        <row r="347">
          <cell r="B347">
            <v>176998</v>
          </cell>
          <cell r="C347" t="str">
            <v>Clearing-Invest Rcvry O &amp; M Salvage</v>
          </cell>
          <cell r="D347">
            <v>8249.85</v>
          </cell>
        </row>
        <row r="348">
          <cell r="B348">
            <v>176999</v>
          </cell>
          <cell r="C348" t="str">
            <v>Clearing-Suppl Discounts-Net Method</v>
          </cell>
          <cell r="D348">
            <v>6313.14</v>
          </cell>
        </row>
        <row r="349">
          <cell r="D349">
            <v>33566.75</v>
          </cell>
        </row>
        <row r="350">
          <cell r="B350" t="str">
            <v>   Clearing Accounts</v>
          </cell>
          <cell r="D350">
            <v>-1075488.99</v>
          </cell>
        </row>
        <row r="351">
          <cell r="B351">
            <v>186010</v>
          </cell>
          <cell r="C351" t="str">
            <v>Deferred Project Costs</v>
          </cell>
          <cell r="D351">
            <v>1246939.5</v>
          </cell>
        </row>
        <row r="352">
          <cell r="B352" t="str">
            <v>   Deferred Project Costs (OWIP)</v>
          </cell>
          <cell r="D352">
            <v>1246939.5</v>
          </cell>
        </row>
        <row r="353">
          <cell r="B353">
            <v>188010</v>
          </cell>
          <cell r="C353" t="str">
            <v>Misc Def Debits - Other</v>
          </cell>
          <cell r="D353">
            <v>1135105.44</v>
          </cell>
        </row>
        <row r="354">
          <cell r="B354" t="str">
            <v>   Miscellaneous Deferred Debits</v>
          </cell>
          <cell r="D354">
            <v>1135105.44</v>
          </cell>
        </row>
        <row r="355">
          <cell r="B355" t="str">
            <v>Total Deferred Charges and Other Assets</v>
          </cell>
          <cell r="D355">
            <v>1306555.95</v>
          </cell>
        </row>
        <row r="357">
          <cell r="B357" t="str">
            <v>Long Term Receivables and Investments</v>
          </cell>
        </row>
        <row r="358">
          <cell r="B358">
            <v>158010</v>
          </cell>
          <cell r="C358" t="str">
            <v>Nuclear Decommission Trusts</v>
          </cell>
          <cell r="D358">
            <v>168981900.47</v>
          </cell>
        </row>
        <row r="359">
          <cell r="B359" t="str">
            <v>   Nuclear Decommissioning Trusts</v>
          </cell>
          <cell r="D359">
            <v>168981900.47</v>
          </cell>
        </row>
        <row r="360">
          <cell r="B360" t="str">
            <v>Total Long Term Receivables and Investments</v>
          </cell>
          <cell r="D360">
            <v>168981900.47</v>
          </cell>
        </row>
        <row r="362">
          <cell r="B362" t="str">
            <v>Property Plant and Equipment:</v>
          </cell>
        </row>
        <row r="363">
          <cell r="B363">
            <v>163010</v>
          </cell>
          <cell r="C363" t="str">
            <v>Plant in Serv\(incl Intang Assets)</v>
          </cell>
          <cell r="D363">
            <v>8520031478.95</v>
          </cell>
        </row>
        <row r="364">
          <cell r="B364">
            <v>174995</v>
          </cell>
          <cell r="C364" t="str">
            <v>Plant in Service - History</v>
          </cell>
          <cell r="D364">
            <v>1895454.81</v>
          </cell>
        </row>
        <row r="365">
          <cell r="B365" t="str">
            <v>   Electric Plant in Service</v>
          </cell>
          <cell r="D365">
            <v>8521926933.76</v>
          </cell>
        </row>
        <row r="366">
          <cell r="B366">
            <v>174520</v>
          </cell>
          <cell r="C366" t="str">
            <v>Accum Amort-Capital Leases</v>
          </cell>
          <cell r="D366">
            <v>-49978296.04</v>
          </cell>
        </row>
        <row r="367">
          <cell r="B367">
            <v>174996</v>
          </cell>
          <cell r="C367" t="str">
            <v>Plant in Service - Capital Leases - His</v>
          </cell>
          <cell r="D367">
            <v>58179834.89</v>
          </cell>
        </row>
        <row r="368">
          <cell r="B368" t="str">
            <v>     Property Under Capital Lease-Net</v>
          </cell>
          <cell r="D368">
            <v>8201538.85</v>
          </cell>
        </row>
        <row r="369">
          <cell r="B369">
            <v>164010</v>
          </cell>
          <cell r="C369" t="str">
            <v>Plant Held for Future Use</v>
          </cell>
          <cell r="D369">
            <v>37493164.64</v>
          </cell>
        </row>
        <row r="370">
          <cell r="B370" t="str">
            <v>   Plant Held for Future Use</v>
          </cell>
          <cell r="D370">
            <v>37493164.64</v>
          </cell>
        </row>
        <row r="371">
          <cell r="B371">
            <v>170010</v>
          </cell>
          <cell r="C371" t="str">
            <v>Construction Work In Progress</v>
          </cell>
          <cell r="D371">
            <v>421630024.87</v>
          </cell>
        </row>
        <row r="372">
          <cell r="B372" t="str">
            <v>   Construction Work in Progress</v>
          </cell>
          <cell r="D372">
            <v>421630024.87</v>
          </cell>
        </row>
        <row r="373">
          <cell r="B373">
            <v>174010</v>
          </cell>
          <cell r="C373" t="str">
            <v>Nucl Fuel Proc Ref/Con/Enr &amp; Fab</v>
          </cell>
          <cell r="D373">
            <v>980080.36</v>
          </cell>
        </row>
        <row r="374">
          <cell r="B374">
            <v>174020</v>
          </cell>
          <cell r="C374" t="str">
            <v>Nuclear Fuel Materials &amp; Assemblies</v>
          </cell>
          <cell r="D374">
            <v>1636629.14</v>
          </cell>
        </row>
        <row r="375">
          <cell r="B375">
            <v>174030</v>
          </cell>
          <cell r="C375" t="str">
            <v>Nuclear Fuel Assemblies in Reactor</v>
          </cell>
          <cell r="D375">
            <v>66091101.63</v>
          </cell>
        </row>
        <row r="376">
          <cell r="B376">
            <v>174040</v>
          </cell>
          <cell r="C376" t="str">
            <v>Spent Nuclear Fuel</v>
          </cell>
          <cell r="D376">
            <v>251603744.72</v>
          </cell>
        </row>
        <row r="377">
          <cell r="B377" t="str">
            <v>   Nuclear Fuel</v>
          </cell>
          <cell r="D377">
            <v>320311555.85</v>
          </cell>
        </row>
        <row r="378">
          <cell r="B378">
            <v>171010</v>
          </cell>
          <cell r="C378" t="str">
            <v>Accum Depr-Plant in Service</v>
          </cell>
          <cell r="D378">
            <v>-5778097450.53</v>
          </cell>
        </row>
        <row r="379">
          <cell r="B379">
            <v>172010</v>
          </cell>
          <cell r="C379" t="str">
            <v>Accum Amort-Plant in Service</v>
          </cell>
          <cell r="D379">
            <v>-22851086.56</v>
          </cell>
        </row>
        <row r="380">
          <cell r="B380">
            <v>174540</v>
          </cell>
          <cell r="C380" t="str">
            <v>Accum Prov for Depl-Leases</v>
          </cell>
          <cell r="D380">
            <v>-3863832.2</v>
          </cell>
        </row>
        <row r="381">
          <cell r="B381">
            <v>174999</v>
          </cell>
          <cell r="C381" t="str">
            <v>Accumulated Depreciation-History</v>
          </cell>
          <cell r="D381">
            <v>-69062615.88</v>
          </cell>
        </row>
        <row r="382">
          <cell r="B382" t="str">
            <v>   Less:Acc. Prov for Deprec, Deplet, &amp; Amort</v>
          </cell>
          <cell r="D382">
            <v>-5873874985.17</v>
          </cell>
        </row>
        <row r="383">
          <cell r="B383">
            <v>174510</v>
          </cell>
          <cell r="C383" t="str">
            <v>Accum Amort-Nuclear Fuel Assem</v>
          </cell>
          <cell r="D383">
            <v>-285559984.95</v>
          </cell>
        </row>
        <row r="384">
          <cell r="B384" t="str">
            <v>     Nuclear Fuel-Amortization Cost</v>
          </cell>
          <cell r="D384">
            <v>-285559984.95</v>
          </cell>
        </row>
        <row r="385">
          <cell r="B385" t="str">
            <v>Total Net Property Plant and Equipment</v>
          </cell>
          <cell r="D385">
            <v>3150128247.85</v>
          </cell>
        </row>
        <row r="387">
          <cell r="B387" t="str">
            <v>TOTAL ASSETS AND OTHER DEBITS</v>
          </cell>
          <cell r="D387">
            <v>2004038177.74</v>
          </cell>
        </row>
        <row r="389">
          <cell r="B389" t="str">
            <v>LIABILITIES AND OTHER CREDITS</v>
          </cell>
        </row>
        <row r="390">
          <cell r="B390" t="str">
            <v>Current Liabilities:</v>
          </cell>
        </row>
        <row r="391">
          <cell r="B391">
            <v>223015</v>
          </cell>
          <cell r="C391" t="str">
            <v>Curr and Accr Liab - Interest - Other</v>
          </cell>
          <cell r="D391">
            <v>-20765.57</v>
          </cell>
        </row>
        <row r="392">
          <cell r="B392">
            <v>223050</v>
          </cell>
          <cell r="C392" t="str">
            <v>Curr&amp;Accr Liab-Interest Railcars</v>
          </cell>
          <cell r="D392">
            <v>-187168.85</v>
          </cell>
        </row>
        <row r="393">
          <cell r="B393" t="str">
            <v>     Interest Accrued</v>
          </cell>
          <cell r="D393">
            <v>-207934.42</v>
          </cell>
        </row>
        <row r="394">
          <cell r="B394">
            <v>251010</v>
          </cell>
          <cell r="C394" t="str">
            <v>Capital Lease Obligations-Current</v>
          </cell>
          <cell r="D394">
            <v>-973801.53</v>
          </cell>
        </row>
        <row r="395">
          <cell r="B395" t="str">
            <v>     Obligation Under Capital Lease</v>
          </cell>
          <cell r="D395">
            <v>-973801.53</v>
          </cell>
        </row>
        <row r="396">
          <cell r="B396">
            <v>244020</v>
          </cell>
          <cell r="C396" t="str">
            <v>Curr&amp;Accr Liab-Sales/Use on Purch</v>
          </cell>
          <cell r="D396">
            <v>-987929.25</v>
          </cell>
        </row>
        <row r="397">
          <cell r="B397">
            <v>245010</v>
          </cell>
          <cell r="C397" t="str">
            <v>Curr and Accr Liab - Property Taxes</v>
          </cell>
          <cell r="D397">
            <v>-36618641.7</v>
          </cell>
        </row>
        <row r="398">
          <cell r="B398" t="str">
            <v>   Other Taxes Accrued</v>
          </cell>
          <cell r="D398">
            <v>-37606570.95</v>
          </cell>
        </row>
        <row r="399">
          <cell r="B399">
            <v>201010</v>
          </cell>
          <cell r="C399" t="str">
            <v>Accounts Payables-Trade</v>
          </cell>
          <cell r="D399">
            <v>-43558715.57</v>
          </cell>
        </row>
        <row r="400">
          <cell r="B400" t="str">
            <v>     Accounts Payable-Trade</v>
          </cell>
          <cell r="D400">
            <v>-43558715.57</v>
          </cell>
        </row>
        <row r="401">
          <cell r="B401">
            <v>232050</v>
          </cell>
          <cell r="C401" t="str">
            <v>Curr&amp;Accr Liab-Gas Imbalance</v>
          </cell>
          <cell r="D401">
            <v>-55575571.64</v>
          </cell>
        </row>
        <row r="402">
          <cell r="D402">
            <v>-55575571.64</v>
          </cell>
        </row>
        <row r="403">
          <cell r="B403">
            <v>204010</v>
          </cell>
          <cell r="C403" t="str">
            <v>Accounts Payable-Other</v>
          </cell>
          <cell r="D403">
            <v>-13095638.89</v>
          </cell>
        </row>
        <row r="404">
          <cell r="B404">
            <v>204015</v>
          </cell>
          <cell r="C404" t="str">
            <v>A/P-Other-South Texas Nuclear Proj</v>
          </cell>
          <cell r="D404">
            <v>14591078.91</v>
          </cell>
        </row>
        <row r="405">
          <cell r="B405">
            <v>213994</v>
          </cell>
          <cell r="C405" t="str">
            <v>A/P-Unrecorded Liabilities</v>
          </cell>
          <cell r="D405">
            <v>-20294217.03</v>
          </cell>
        </row>
        <row r="406">
          <cell r="B406">
            <v>213999</v>
          </cell>
          <cell r="C406" t="str">
            <v>A/P - Goods Received / Invoice Received</v>
          </cell>
          <cell r="D406">
            <v>-7662493.64</v>
          </cell>
        </row>
        <row r="407">
          <cell r="B407">
            <v>221010</v>
          </cell>
          <cell r="C407" t="str">
            <v>Curr&amp;Accr Liab-Fuel Stock-Gas</v>
          </cell>
          <cell r="D407">
            <v>-8198845.59</v>
          </cell>
        </row>
        <row r="408">
          <cell r="B408">
            <v>221020</v>
          </cell>
          <cell r="C408" t="str">
            <v>Curr and Accr Liab - Fuel Stock - Coal</v>
          </cell>
          <cell r="D408">
            <v>-11938418.58</v>
          </cell>
        </row>
        <row r="409">
          <cell r="B409">
            <v>221030</v>
          </cell>
          <cell r="C409" t="str">
            <v>Curr&amp;Accr Liab-Fuel Stock-Lignite</v>
          </cell>
          <cell r="D409">
            <v>-12440482.51</v>
          </cell>
        </row>
        <row r="410">
          <cell r="B410">
            <v>221040</v>
          </cell>
          <cell r="C410" t="str">
            <v>Curr&amp;Accr Liab-Fuel Stock-Oil</v>
          </cell>
          <cell r="D410">
            <v>7739910.5</v>
          </cell>
        </row>
        <row r="411">
          <cell r="B411">
            <v>232040</v>
          </cell>
          <cell r="C411" t="str">
            <v>Curr&amp;Accr Liab-Electricity Purch</v>
          </cell>
          <cell r="D411">
            <v>15973518.24</v>
          </cell>
        </row>
        <row r="412">
          <cell r="B412" t="str">
            <v>     Accounts Payable-Other</v>
          </cell>
          <cell r="D412">
            <v>-35325588.59</v>
          </cell>
        </row>
        <row r="413">
          <cell r="B413" t="str">
            <v>   Accounts Payable</v>
          </cell>
          <cell r="D413">
            <v>-134459875.8</v>
          </cell>
        </row>
        <row r="414">
          <cell r="B414">
            <v>217010</v>
          </cell>
          <cell r="C414" t="str">
            <v>Current Portion of Long-Term Debt</v>
          </cell>
          <cell r="D414">
            <v>-31148.42</v>
          </cell>
        </row>
        <row r="415">
          <cell r="B415" t="str">
            <v>     Curr Portion Long Term Debt &amp; Pref Stock</v>
          </cell>
          <cell r="D415">
            <v>-31148.42</v>
          </cell>
        </row>
        <row r="416">
          <cell r="B416" t="str">
            <v>   Short-Term Debt</v>
          </cell>
          <cell r="D416">
            <v>-31148.42</v>
          </cell>
        </row>
        <row r="417">
          <cell r="B417">
            <v>231010</v>
          </cell>
          <cell r="C417" t="str">
            <v>Curr&amp;Accr Liab-Salaries/Payroll</v>
          </cell>
          <cell r="D417">
            <v>-101075.76</v>
          </cell>
        </row>
        <row r="418">
          <cell r="B418">
            <v>232010</v>
          </cell>
          <cell r="C418" t="str">
            <v>Curr&amp;Accr Liab-Miscellaneous</v>
          </cell>
          <cell r="D418">
            <v>-1510996.47</v>
          </cell>
        </row>
        <row r="419">
          <cell r="B419" t="str">
            <v>   Other Current and Accrued Liabilities</v>
          </cell>
          <cell r="D419">
            <v>-1612072.23</v>
          </cell>
        </row>
        <row r="420">
          <cell r="B420">
            <v>220010</v>
          </cell>
          <cell r="C420" t="str">
            <v>Curr&amp;Accr Liab-Income Taxes-Federal</v>
          </cell>
          <cell r="D420">
            <v>482558887.41</v>
          </cell>
        </row>
        <row r="421">
          <cell r="B421" t="str">
            <v>   Accrued Income Taxes</v>
          </cell>
          <cell r="D421">
            <v>482558887.41</v>
          </cell>
        </row>
        <row r="422">
          <cell r="B422" t="str">
            <v>Total Current Liabilities</v>
          </cell>
          <cell r="D422">
            <v>307667484.06</v>
          </cell>
        </row>
        <row r="424">
          <cell r="B424" t="str">
            <v>Deferred Credits and Other Liabilities</v>
          </cell>
        </row>
        <row r="425">
          <cell r="B425">
            <v>262010</v>
          </cell>
          <cell r="C425" t="str">
            <v>Nuclear Decommissioning Reserve</v>
          </cell>
          <cell r="D425">
            <v>-137541975.91</v>
          </cell>
        </row>
        <row r="426">
          <cell r="B426" t="str">
            <v>     Nuclear Decommissioning Reserve</v>
          </cell>
          <cell r="D426">
            <v>-137541975.91</v>
          </cell>
        </row>
        <row r="427">
          <cell r="B427">
            <v>263010</v>
          </cell>
          <cell r="C427" t="str">
            <v>Provision-Other</v>
          </cell>
          <cell r="D427">
            <v>-2694965.63</v>
          </cell>
        </row>
        <row r="428">
          <cell r="B428" t="str">
            <v>     Accumulated Misc Operating Provisions</v>
          </cell>
          <cell r="D428">
            <v>-2694965.63</v>
          </cell>
        </row>
        <row r="429">
          <cell r="B429" t="str">
            <v>   Provisions and Reserves</v>
          </cell>
          <cell r="D429">
            <v>-140236941.54</v>
          </cell>
        </row>
        <row r="430">
          <cell r="B430">
            <v>285020</v>
          </cell>
          <cell r="C430" t="str">
            <v>Def Inc Taxes-Fed-Accel Depr</v>
          </cell>
          <cell r="D430">
            <v>-685170269</v>
          </cell>
        </row>
        <row r="431">
          <cell r="B431">
            <v>285030</v>
          </cell>
          <cell r="C431" t="str">
            <v>Def Inc Taxes-Federal-Other</v>
          </cell>
          <cell r="D431">
            <v>1264908.21</v>
          </cell>
        </row>
        <row r="432">
          <cell r="B432" t="str">
            <v>     Accum. Deferred Income Taxes</v>
          </cell>
          <cell r="D432">
            <v>-683905360.79</v>
          </cell>
        </row>
        <row r="433">
          <cell r="B433">
            <v>287010</v>
          </cell>
          <cell r="C433" t="str">
            <v>Unamortized Investment Tax Credits</v>
          </cell>
          <cell r="D433">
            <v>-212321271</v>
          </cell>
        </row>
        <row r="434">
          <cell r="B434" t="str">
            <v>     Accum. Deferred Investment Tax Credits</v>
          </cell>
          <cell r="D434">
            <v>-212321271</v>
          </cell>
        </row>
        <row r="435">
          <cell r="B435" t="str">
            <v>   Accumulated Deferred Income Taxes</v>
          </cell>
          <cell r="D435">
            <v>-896226631.79</v>
          </cell>
        </row>
        <row r="436">
          <cell r="B436">
            <v>188020</v>
          </cell>
          <cell r="C436" t="str">
            <v>Misc Def DR-Unreal G/L on NDT Sec</v>
          </cell>
          <cell r="D436">
            <v>-31439922.89</v>
          </cell>
        </row>
        <row r="437">
          <cell r="B437">
            <v>269010</v>
          </cell>
          <cell r="C437" t="str">
            <v>Other Deferred Credits - Miscellaneous</v>
          </cell>
          <cell r="D437">
            <v>-300000</v>
          </cell>
        </row>
        <row r="438">
          <cell r="B438" t="str">
            <v>   Other Deferred Credits</v>
          </cell>
          <cell r="D438">
            <v>-31739922.89</v>
          </cell>
        </row>
        <row r="439">
          <cell r="B439" t="str">
            <v>Total Deferred Credits &amp; Other Liabilities</v>
          </cell>
          <cell r="D439">
            <v>-1068203496.22</v>
          </cell>
        </row>
        <row r="441">
          <cell r="B441" t="str">
            <v>Long-Term Debt</v>
          </cell>
        </row>
        <row r="442">
          <cell r="B442">
            <v>277010</v>
          </cell>
          <cell r="C442" t="str">
            <v>Long-Term Debt - Other</v>
          </cell>
          <cell r="D442">
            <v>-467226</v>
          </cell>
        </row>
        <row r="443">
          <cell r="D443">
            <v>-467226</v>
          </cell>
        </row>
        <row r="444">
          <cell r="B444">
            <v>277015</v>
          </cell>
          <cell r="C444" t="str">
            <v>Long-Term Debt-Jewett</v>
          </cell>
          <cell r="D444">
            <v>-26163234.05</v>
          </cell>
        </row>
        <row r="445">
          <cell r="D445">
            <v>-26163234.05</v>
          </cell>
        </row>
        <row r="446">
          <cell r="B446" t="str">
            <v>   Other Debt</v>
          </cell>
          <cell r="D446">
            <v>-26630460.05</v>
          </cell>
        </row>
        <row r="447">
          <cell r="B447">
            <v>282010</v>
          </cell>
          <cell r="C447" t="str">
            <v>Capital Lease Obligations-Noncurr</v>
          </cell>
          <cell r="D447">
            <v>-8885603.52</v>
          </cell>
        </row>
        <row r="448">
          <cell r="B448" t="str">
            <v>   Capital Lease Obligations - Non-Current</v>
          </cell>
          <cell r="D448">
            <v>-8885603.52</v>
          </cell>
        </row>
        <row r="449">
          <cell r="B449" t="str">
            <v>Total Long-Term Debt</v>
          </cell>
          <cell r="D449">
            <v>-35516063.57</v>
          </cell>
        </row>
        <row r="451">
          <cell r="B451" t="str">
            <v>SHAREHOLDER'S EQUITY</v>
          </cell>
        </row>
        <row r="452">
          <cell r="B452">
            <v>297090</v>
          </cell>
          <cell r="C452" t="str">
            <v>Retained Earnings-Unbundling</v>
          </cell>
          <cell r="D452">
            <v>-2237253911.71</v>
          </cell>
        </row>
        <row r="606">
          <cell r="B606" t="str">
            <v>              BALANCE SHEET</v>
          </cell>
        </row>
        <row r="607">
          <cell r="B607" t="str">
            <v>ASSETS AND OTHER DEBITS:</v>
          </cell>
        </row>
        <row r="608">
          <cell r="B608" t="str">
            <v>Current Assets:</v>
          </cell>
        </row>
        <row r="609">
          <cell r="B609">
            <v>100510</v>
          </cell>
          <cell r="C609" t="str">
            <v>Cash-General subaccount BT # 32567</v>
          </cell>
          <cell r="D609">
            <v>2370784</v>
          </cell>
        </row>
        <row r="610">
          <cell r="B610">
            <v>102010</v>
          </cell>
          <cell r="C610" t="str">
            <v>Cash - Gen - Chase Texas</v>
          </cell>
          <cell r="D610">
            <v>1000</v>
          </cell>
        </row>
        <row r="611">
          <cell r="B611" t="str">
            <v>     Cash</v>
          </cell>
          <cell r="D611">
            <v>2371784</v>
          </cell>
        </row>
        <row r="612">
          <cell r="B612" t="str">
            <v>   Cash and Cash Equivalents</v>
          </cell>
          <cell r="D612">
            <v>2371784</v>
          </cell>
        </row>
        <row r="613">
          <cell r="B613">
            <v>114010</v>
          </cell>
          <cell r="C613" t="str">
            <v>Oth Spec Deposits</v>
          </cell>
          <cell r="D613">
            <v>6744485</v>
          </cell>
        </row>
        <row r="614">
          <cell r="B614" t="str">
            <v>     Other Special Deposits</v>
          </cell>
          <cell r="D614">
            <v>6744485</v>
          </cell>
        </row>
        <row r="615">
          <cell r="B615">
            <v>129015</v>
          </cell>
          <cell r="C615" t="str">
            <v>Interest Rec-Securitization</v>
          </cell>
          <cell r="D615">
            <v>7269687.42</v>
          </cell>
        </row>
        <row r="616">
          <cell r="B616" t="str">
            <v>     Accounts Receivable - Other</v>
          </cell>
          <cell r="D616">
            <v>7269687.42</v>
          </cell>
        </row>
        <row r="617">
          <cell r="B617" t="str">
            <v>   Accounts Receivable</v>
          </cell>
          <cell r="D617">
            <v>7269687.42</v>
          </cell>
        </row>
        <row r="618">
          <cell r="B618" t="str">
            <v>Total Current Assets</v>
          </cell>
          <cell r="D618">
            <v>16385956.42</v>
          </cell>
        </row>
        <row r="620">
          <cell r="B620" t="str">
            <v>Deferred Charges and Other Assets:</v>
          </cell>
        </row>
        <row r="621">
          <cell r="B621">
            <v>177010</v>
          </cell>
          <cell r="C621" t="str">
            <v>Unamortized Debt Costs</v>
          </cell>
          <cell r="D621">
            <v>10374130.1</v>
          </cell>
        </row>
        <row r="622">
          <cell r="B622">
            <v>177999</v>
          </cell>
          <cell r="C622" t="str">
            <v>Amortization of Issuance Costs</v>
          </cell>
          <cell r="D622">
            <v>-345877.5</v>
          </cell>
        </row>
        <row r="623">
          <cell r="B623" t="str">
            <v>   Unamortized Debt Costs</v>
          </cell>
          <cell r="D623">
            <v>10028252.6</v>
          </cell>
        </row>
        <row r="624">
          <cell r="B624" t="str">
            <v>Total Deferred Charges and Other Assets</v>
          </cell>
          <cell r="C624" t="str">
            <v>Reclass HL&amp;P deposit ($3M) and book int</v>
          </cell>
          <cell r="D624">
            <v>10028252.6</v>
          </cell>
        </row>
        <row r="626">
          <cell r="B626" t="str">
            <v>Long Term Receivables and Investments</v>
          </cell>
          <cell r="D626">
            <v>10028252.6</v>
          </cell>
        </row>
        <row r="627">
          <cell r="B627">
            <v>151020</v>
          </cell>
          <cell r="C627" t="str">
            <v>Long-Term Notes Rec-Securitization</v>
          </cell>
          <cell r="D627">
            <v>735843426.6</v>
          </cell>
        </row>
        <row r="628">
          <cell r="B628" t="str">
            <v>   Long-Term Notes Receivable-Assoc Companies</v>
          </cell>
          <cell r="C628" t="str">
            <v>Transition Property</v>
          </cell>
          <cell r="D628">
            <v>735843426.6</v>
          </cell>
        </row>
        <row r="629">
          <cell r="B629" t="str">
            <v>Total Long Term Receivables and Investments</v>
          </cell>
          <cell r="D629">
            <v>735843426.6</v>
          </cell>
        </row>
        <row r="631">
          <cell r="B631" t="str">
            <v>TOTAL ASSETS AND OTHER DEBITS</v>
          </cell>
          <cell r="D631">
            <v>762257635.62</v>
          </cell>
        </row>
        <row r="632">
          <cell r="B632">
            <v>151020</v>
          </cell>
          <cell r="C632" t="str">
            <v>Long-Term Notes Rec-Securitization</v>
          </cell>
          <cell r="D632">
            <v>735843426.6</v>
          </cell>
        </row>
        <row r="633">
          <cell r="B633" t="str">
            <v>LIABILITIES AND OTHER CREDITS</v>
          </cell>
          <cell r="D633">
            <v>735843426.6</v>
          </cell>
        </row>
        <row r="634">
          <cell r="B634" t="str">
            <v>Current Liabilities:</v>
          </cell>
          <cell r="D634">
            <v>735843426.6</v>
          </cell>
        </row>
        <row r="635">
          <cell r="B635">
            <v>223010</v>
          </cell>
          <cell r="C635" t="str">
            <v>Curr and Accr Liab - Interest - Miscell</v>
          </cell>
          <cell r="D635">
            <v>-7269687.42</v>
          </cell>
        </row>
        <row r="636">
          <cell r="B636" t="str">
            <v>     Interest Accrued</v>
          </cell>
          <cell r="D636">
            <v>-7269687.42</v>
          </cell>
        </row>
        <row r="637">
          <cell r="B637">
            <v>220010</v>
          </cell>
          <cell r="C637" t="str">
            <v>Curr&amp;Accr Liab-Income Taxes-Federal</v>
          </cell>
          <cell r="D637">
            <v>124743.64</v>
          </cell>
        </row>
        <row r="638">
          <cell r="B638" t="str">
            <v>   Accrued Income Taxes</v>
          </cell>
          <cell r="D638">
            <v>124743.64</v>
          </cell>
        </row>
        <row r="639">
          <cell r="B639">
            <v>255010</v>
          </cell>
          <cell r="C639" t="str">
            <v>Customer Deposits-Miscellaneous</v>
          </cell>
          <cell r="D639">
            <v>-17210.6</v>
          </cell>
        </row>
        <row r="640">
          <cell r="B640" t="str">
            <v>   Customer Deposits</v>
          </cell>
          <cell r="C640" t="str">
            <v>Curr and Accr Liab - Interest - Miscell</v>
          </cell>
          <cell r="D640">
            <v>-17210.6</v>
          </cell>
        </row>
        <row r="641">
          <cell r="B641" t="str">
            <v>Total Current Liabilities</v>
          </cell>
          <cell r="D641">
            <v>-7162154.38</v>
          </cell>
        </row>
        <row r="642">
          <cell r="B642">
            <v>217010</v>
          </cell>
          <cell r="C642" t="str">
            <v>Current Portion of Long-Term Debt</v>
          </cell>
          <cell r="D642">
            <v>13105698</v>
          </cell>
        </row>
        <row r="643">
          <cell r="B643" t="str">
            <v>Long-Term Debt</v>
          </cell>
        </row>
        <row r="644">
          <cell r="B644">
            <v>275020</v>
          </cell>
          <cell r="C644" t="str">
            <v>Unamortized Discount</v>
          </cell>
          <cell r="D644">
            <v>325869.9</v>
          </cell>
        </row>
        <row r="645">
          <cell r="B645">
            <v>276999</v>
          </cell>
          <cell r="C645" t="str">
            <v>Amort of Unamortized Discount</v>
          </cell>
          <cell r="D645">
            <v>124743.64</v>
          </cell>
        </row>
        <row r="646">
          <cell r="B646" t="str">
            <v>   Unamortized Discount on Long Term Debt</v>
          </cell>
          <cell r="C646" t="str">
            <v>Customer Deposits-Miscellaneous</v>
          </cell>
          <cell r="D646">
            <v>315336.99</v>
          </cell>
        </row>
        <row r="647">
          <cell r="B647">
            <v>277010</v>
          </cell>
          <cell r="C647" t="str">
            <v>Long-Term Debt - Other</v>
          </cell>
          <cell r="D647">
            <v>-17210.6</v>
          </cell>
        </row>
        <row r="648">
          <cell r="B648" t="str">
            <v>Total Current Liabilities</v>
          </cell>
          <cell r="D648">
            <v>-748897000</v>
          </cell>
        </row>
        <row r="649">
          <cell r="B649" t="str">
            <v>   Other Debt</v>
          </cell>
          <cell r="D649">
            <v>-748897000</v>
          </cell>
        </row>
        <row r="650">
          <cell r="B650" t="str">
            <v>Total Long-Term Debt</v>
          </cell>
          <cell r="D650">
            <v>-748581663.01</v>
          </cell>
        </row>
        <row r="651">
          <cell r="B651">
            <v>275020</v>
          </cell>
          <cell r="C651" t="str">
            <v>Unamortized Discount</v>
          </cell>
          <cell r="D651">
            <v>325869.9</v>
          </cell>
        </row>
        <row r="652">
          <cell r="B652" t="str">
            <v>SHAREHOLDER'S EQUITY</v>
          </cell>
          <cell r="C652" t="str">
            <v>Amort of Unamortized Discount</v>
          </cell>
          <cell r="D652">
            <v>-9784.64</v>
          </cell>
        </row>
        <row r="653">
          <cell r="B653">
            <v>291010</v>
          </cell>
          <cell r="C653" t="str">
            <v>Divisional Equity</v>
          </cell>
          <cell r="D653">
            <v>315336.99</v>
          </cell>
        </row>
        <row r="670">
          <cell r="B670" t="str">
            <v>              BALANCE SHEET</v>
          </cell>
        </row>
        <row r="671">
          <cell r="B671" t="str">
            <v>ASSETS AND OTHER DEBITS:</v>
          </cell>
        </row>
        <row r="672">
          <cell r="B672" t="str">
            <v>Current Assets:</v>
          </cell>
        </row>
        <row r="673">
          <cell r="B673">
            <v>129015</v>
          </cell>
          <cell r="C673" t="str">
            <v>Interest Rec-Securitization</v>
          </cell>
          <cell r="D673">
            <v>-7269687.42</v>
          </cell>
        </row>
        <row r="674">
          <cell r="B674" t="str">
            <v>     Accounts Receivable - Other</v>
          </cell>
          <cell r="D674">
            <v>-7269687.42</v>
          </cell>
        </row>
        <row r="675">
          <cell r="B675" t="str">
            <v>   Accounts Receivable</v>
          </cell>
          <cell r="D675">
            <v>-7269687.42</v>
          </cell>
        </row>
        <row r="676">
          <cell r="B676" t="str">
            <v>Total Current Assets</v>
          </cell>
          <cell r="D676">
            <v>-7269687.42</v>
          </cell>
        </row>
        <row r="677">
          <cell r="B677" t="str">
            <v>              BALANCE SHEET</v>
          </cell>
        </row>
        <row r="678">
          <cell r="B678" t="str">
            <v>Long Term Receivables and Investments</v>
          </cell>
        </row>
        <row r="679">
          <cell r="B679">
            <v>151020</v>
          </cell>
          <cell r="C679" t="str">
            <v>Long-Term Notes Rec-Securitization</v>
          </cell>
          <cell r="D679">
            <v>-735843427.35</v>
          </cell>
        </row>
        <row r="680">
          <cell r="B680" t="str">
            <v>   Long-Term Notes Receivable-Assoc Companies</v>
          </cell>
          <cell r="C680" t="str">
            <v>Interest Rec-Securitization</v>
          </cell>
          <cell r="D680">
            <v>-735843427.35</v>
          </cell>
        </row>
        <row r="681">
          <cell r="B681">
            <v>153107</v>
          </cell>
          <cell r="C681" t="str">
            <v>Inv in Subs-SPE</v>
          </cell>
          <cell r="D681">
            <v>-7269687.42</v>
          </cell>
        </row>
        <row r="682">
          <cell r="B682" t="str">
            <v>     Investments in Subsidiaries-Assoc. Co.</v>
          </cell>
          <cell r="D682">
            <v>-6745485</v>
          </cell>
        </row>
        <row r="683">
          <cell r="B683" t="str">
            <v>   Miscellaneous Investments</v>
          </cell>
          <cell r="D683">
            <v>-6745485</v>
          </cell>
        </row>
        <row r="684">
          <cell r="B684" t="str">
            <v>Total Long Term Receivables and Investments</v>
          </cell>
          <cell r="D684">
            <v>-742588912.35</v>
          </cell>
        </row>
        <row r="685">
          <cell r="B685" t="str">
            <v>Long Term Receivables and Investments</v>
          </cell>
        </row>
        <row r="686">
          <cell r="B686" t="str">
            <v>TOTAL ASSETS AND OTHER DEBITS</v>
          </cell>
          <cell r="C686" t="str">
            <v>Long-Term Notes Rec-Securitization</v>
          </cell>
          <cell r="D686">
            <v>-749858599.77</v>
          </cell>
        </row>
        <row r="687">
          <cell r="B687" t="str">
            <v>   Long-Term Notes Receivable-Assoc Companies</v>
          </cell>
          <cell r="D687">
            <v>-735843427.35</v>
          </cell>
        </row>
        <row r="688">
          <cell r="B688" t="str">
            <v>LIABILITIES AND OTHER CREDITS</v>
          </cell>
          <cell r="C688" t="str">
            <v>Inv in Subs-SPE</v>
          </cell>
          <cell r="D688">
            <v>-6745485</v>
          </cell>
        </row>
        <row r="689">
          <cell r="B689" t="str">
            <v>Current Liabilities:</v>
          </cell>
          <cell r="D689">
            <v>-6745485</v>
          </cell>
        </row>
        <row r="690">
          <cell r="B690">
            <v>222010</v>
          </cell>
          <cell r="C690" t="str">
            <v>Interest Payables - Associated Companie</v>
          </cell>
          <cell r="D690">
            <v>-6745485</v>
          </cell>
        </row>
        <row r="691">
          <cell r="B691" t="str">
            <v>     Accts Payable Trade-Assoc Companies</v>
          </cell>
          <cell r="D691">
            <v>7269687.42</v>
          </cell>
        </row>
        <row r="692">
          <cell r="B692" t="str">
            <v>   Accounts Payable</v>
          </cell>
          <cell r="D692">
            <v>7269687.42</v>
          </cell>
        </row>
        <row r="693">
          <cell r="B693" t="str">
            <v>Total Current Liabilities</v>
          </cell>
          <cell r="D693">
            <v>7269687.42</v>
          </cell>
        </row>
        <row r="695">
          <cell r="B695" t="str">
            <v>Long-Term Debt</v>
          </cell>
        </row>
        <row r="696">
          <cell r="B696">
            <v>277025</v>
          </cell>
          <cell r="C696" t="str">
            <v>Long-Term Debt - Associated Companies</v>
          </cell>
          <cell r="D696">
            <v>735843427.35</v>
          </cell>
        </row>
        <row r="697">
          <cell r="B697">
            <v>222010</v>
          </cell>
          <cell r="C697" t="str">
            <v>Interest Payables - Associated Companie</v>
          </cell>
          <cell r="D697">
            <v>735843427.35</v>
          </cell>
        </row>
        <row r="698">
          <cell r="B698" t="str">
            <v>   Other Debt</v>
          </cell>
          <cell r="D698">
            <v>735843427.35</v>
          </cell>
        </row>
        <row r="699">
          <cell r="B699" t="str">
            <v>Total Long-Term Debt</v>
          </cell>
          <cell r="D699">
            <v>735843427.35</v>
          </cell>
        </row>
        <row r="700">
          <cell r="B700" t="str">
            <v>Total Current Liabilities</v>
          </cell>
          <cell r="D700">
            <v>7269687.42</v>
          </cell>
        </row>
        <row r="701">
          <cell r="B701" t="str">
            <v>SHAREHOLDER'S EQUITY</v>
          </cell>
        </row>
        <row r="702">
          <cell r="B702">
            <v>291010</v>
          </cell>
          <cell r="C702" t="str">
            <v>Divisional Equity</v>
          </cell>
          <cell r="D702">
            <v>6745485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 Combined Lead"/>
      <sheetName val="Combined Lead"/>
      <sheetName val="TDU and Other Lead"/>
      <sheetName val="GENCO Lead "/>
      <sheetName val="Balance Sheet"/>
      <sheetName val="0003 Details"/>
      <sheetName val="Misc Details"/>
      <sheetName val="Calculations"/>
      <sheetName val="Interco Alloc"/>
      <sheetName val="1200 download for BSP"/>
      <sheetName val="Contacts"/>
    </sheetNames>
    <sheetDataSet>
      <sheetData sheetId="5">
        <row r="8">
          <cell r="A8">
            <v>101970</v>
          </cell>
          <cell r="B8" t="str">
            <v>Cash-Other Banks</v>
          </cell>
          <cell r="C8" t="str">
            <v>specific - cash remains with TDU</v>
          </cell>
          <cell r="D8">
            <v>1</v>
          </cell>
          <cell r="K8">
            <v>1</v>
          </cell>
          <cell r="L8" t="str">
            <v>Fin Acct - Electric</v>
          </cell>
          <cell r="M8" t="str">
            <v>A</v>
          </cell>
        </row>
        <row r="9">
          <cell r="A9">
            <v>102010</v>
          </cell>
          <cell r="B9" t="str">
            <v>Cash - Gen - Chase Texas</v>
          </cell>
          <cell r="C9" t="str">
            <v>specific - cash remains with TDU</v>
          </cell>
          <cell r="D9">
            <v>1</v>
          </cell>
          <cell r="K9">
            <v>1</v>
          </cell>
          <cell r="L9" t="str">
            <v>Fin Acct - Electric</v>
          </cell>
          <cell r="M9" t="str">
            <v>A</v>
          </cell>
        </row>
        <row r="10">
          <cell r="A10">
            <v>102030</v>
          </cell>
          <cell r="B10" t="str">
            <v>Current Cash</v>
          </cell>
          <cell r="C10" t="str">
            <v>Not active 12/31/00</v>
          </cell>
        </row>
        <row r="11">
          <cell r="A11">
            <v>102040</v>
          </cell>
          <cell r="B11" t="str">
            <v>Cash-Miscellaneous-00100904987</v>
          </cell>
          <cell r="C11" t="str">
            <v>specific - cash remains with TDU</v>
          </cell>
          <cell r="D11">
            <v>1</v>
          </cell>
          <cell r="K11">
            <v>1</v>
          </cell>
          <cell r="L11" t="str">
            <v>Fin Acct - Electric</v>
          </cell>
          <cell r="M11" t="str">
            <v>A</v>
          </cell>
        </row>
        <row r="12">
          <cell r="A12">
            <v>102050</v>
          </cell>
          <cell r="B12" t="str">
            <v>Undistributed Cash</v>
          </cell>
          <cell r="C12" t="str">
            <v>specific - cash remains with TDU</v>
          </cell>
          <cell r="D12">
            <v>1</v>
          </cell>
          <cell r="K12">
            <v>1</v>
          </cell>
          <cell r="L12" t="str">
            <v>Fin Acct - Electric</v>
          </cell>
          <cell r="M12" t="str">
            <v>A</v>
          </cell>
        </row>
        <row r="13">
          <cell r="A13">
            <v>102060</v>
          </cell>
          <cell r="B13" t="str">
            <v>Manual Checks Outstanding</v>
          </cell>
          <cell r="C13" t="str">
            <v>Not active 12/31/00</v>
          </cell>
        </row>
        <row r="14">
          <cell r="A14">
            <v>102090</v>
          </cell>
          <cell r="B14" t="str">
            <v>Cash-Bank One Texas/Beaumont STP</v>
          </cell>
          <cell r="C14" t="str">
            <v>specific - cash remains with TDU</v>
          </cell>
          <cell r="D14">
            <v>1</v>
          </cell>
          <cell r="K14">
            <v>1</v>
          </cell>
          <cell r="L14" t="str">
            <v>Fin Acct - Electric</v>
          </cell>
          <cell r="M14" t="str">
            <v>A</v>
          </cell>
        </row>
        <row r="15">
          <cell r="A15">
            <v>102100</v>
          </cell>
          <cell r="B15" t="str">
            <v>Cash-Cntrl Disb-Bank of Boston-0003</v>
          </cell>
          <cell r="C15" t="str">
            <v>specific - cash remains with TDU</v>
          </cell>
          <cell r="D15">
            <v>1</v>
          </cell>
          <cell r="K15">
            <v>1</v>
          </cell>
          <cell r="L15" t="str">
            <v>Fin Acct - Electric</v>
          </cell>
          <cell r="M15" t="str">
            <v>A</v>
          </cell>
        </row>
        <row r="16">
          <cell r="A16">
            <v>102130</v>
          </cell>
          <cell r="B16" t="str">
            <v>Cash-Payroll-Chase Texas (0003)</v>
          </cell>
          <cell r="C16" t="str">
            <v>Not active 12/31/00</v>
          </cell>
        </row>
        <row r="17">
          <cell r="A17">
            <v>102160</v>
          </cell>
          <cell r="B17" t="str">
            <v>Cash-ZBA1-TX Comm-Sprngbrnch Mgrs</v>
          </cell>
          <cell r="C17" t="str">
            <v>specific - cash remains with TDU</v>
          </cell>
          <cell r="D17">
            <v>1</v>
          </cell>
          <cell r="K17">
            <v>1</v>
          </cell>
          <cell r="L17" t="str">
            <v>Fin Acct - Electric</v>
          </cell>
          <cell r="M17" t="str">
            <v>A</v>
          </cell>
        </row>
        <row r="18">
          <cell r="A18">
            <v>102170</v>
          </cell>
          <cell r="B18" t="str">
            <v>Cash-ZBA1-TX Comm-Baytwn Mgrs</v>
          </cell>
          <cell r="C18" t="str">
            <v>specific - cash remains with TDU</v>
          </cell>
          <cell r="D18">
            <v>1</v>
          </cell>
          <cell r="K18">
            <v>1</v>
          </cell>
          <cell r="L18" t="str">
            <v>Fin Acct - Electric</v>
          </cell>
          <cell r="M18" t="str">
            <v>A</v>
          </cell>
        </row>
        <row r="19">
          <cell r="A19">
            <v>102180</v>
          </cell>
          <cell r="B19" t="str">
            <v>Cash-ZBA1-TX Comm-Greenspnt Mgrs</v>
          </cell>
          <cell r="C19" t="str">
            <v>specific - cash remains with TDU</v>
          </cell>
          <cell r="D19">
            <v>1</v>
          </cell>
          <cell r="K19">
            <v>1</v>
          </cell>
          <cell r="L19" t="str">
            <v>Fin Acct - Electric</v>
          </cell>
          <cell r="M19" t="str">
            <v>A</v>
          </cell>
        </row>
        <row r="20">
          <cell r="A20">
            <v>102190</v>
          </cell>
          <cell r="B20" t="str">
            <v>Cash-ZBA1-TX Comm-Law Dept Mgrs</v>
          </cell>
          <cell r="C20" t="str">
            <v>specific - cash remains with TDU</v>
          </cell>
          <cell r="D20">
            <v>1</v>
          </cell>
          <cell r="K20">
            <v>1</v>
          </cell>
          <cell r="L20" t="str">
            <v>Fin Acct - Electric</v>
          </cell>
          <cell r="M20" t="str">
            <v>A</v>
          </cell>
        </row>
        <row r="21">
          <cell r="A21">
            <v>102200</v>
          </cell>
          <cell r="B21" t="str">
            <v>Cash-ZBA1-TX Comm-Recruiting Mgrs</v>
          </cell>
          <cell r="C21" t="str">
            <v>specific - cash remains with TDU</v>
          </cell>
          <cell r="D21">
            <v>1</v>
          </cell>
          <cell r="K21">
            <v>1</v>
          </cell>
          <cell r="L21" t="str">
            <v>Fin Acct - Electric</v>
          </cell>
          <cell r="M21" t="str">
            <v>A</v>
          </cell>
        </row>
        <row r="22">
          <cell r="A22">
            <v>102210</v>
          </cell>
          <cell r="B22" t="str">
            <v>Cash-ZBA1-TX Comm-Cashiers Acct</v>
          </cell>
          <cell r="C22" t="str">
            <v>specific - cash remains with TDU</v>
          </cell>
          <cell r="D22">
            <v>1</v>
          </cell>
          <cell r="K22">
            <v>1</v>
          </cell>
          <cell r="L22" t="str">
            <v>Fin Acct - Electric</v>
          </cell>
          <cell r="M22" t="str">
            <v>A</v>
          </cell>
        </row>
        <row r="23">
          <cell r="A23">
            <v>102220</v>
          </cell>
          <cell r="B23" t="str">
            <v>Cash-ZBA1-TX Comm-Katy Mgrs</v>
          </cell>
          <cell r="C23" t="str">
            <v>specific - cash remains with TDU</v>
          </cell>
          <cell r="D23">
            <v>1</v>
          </cell>
          <cell r="K23">
            <v>1</v>
          </cell>
          <cell r="L23" t="str">
            <v>Fin Acct - Electric</v>
          </cell>
          <cell r="M23" t="str">
            <v>A</v>
          </cell>
        </row>
        <row r="24">
          <cell r="A24">
            <v>102230</v>
          </cell>
          <cell r="B24" t="str">
            <v>Cash-ZBA1-TX Comm-Humble Mgrs</v>
          </cell>
          <cell r="C24" t="str">
            <v>specific - cash remains with TDU</v>
          </cell>
          <cell r="D24">
            <v>1</v>
          </cell>
          <cell r="K24">
            <v>1</v>
          </cell>
          <cell r="L24" t="str">
            <v>Fin Acct - Electric</v>
          </cell>
          <cell r="M24" t="str">
            <v>A</v>
          </cell>
        </row>
        <row r="25">
          <cell r="A25">
            <v>102250</v>
          </cell>
          <cell r="B25" t="str">
            <v>Cash-ZBA1-TX Comm-Brazosprt Mgrs</v>
          </cell>
          <cell r="C25" t="str">
            <v>specific - cash remains with TDU</v>
          </cell>
          <cell r="D25">
            <v>1</v>
          </cell>
          <cell r="K25">
            <v>1</v>
          </cell>
          <cell r="L25" t="str">
            <v>Fin Acct - Electric</v>
          </cell>
          <cell r="M25" t="str">
            <v>A</v>
          </cell>
        </row>
        <row r="26">
          <cell r="A26">
            <v>102260</v>
          </cell>
          <cell r="B26" t="str">
            <v>Cash-ZBA1-TX Comm-Cypress Mgrs</v>
          </cell>
          <cell r="C26" t="str">
            <v>specific - cash remains with TDU</v>
          </cell>
          <cell r="D26">
            <v>1</v>
          </cell>
          <cell r="K26">
            <v>1</v>
          </cell>
          <cell r="L26" t="str">
            <v>Fin Acct - Electric</v>
          </cell>
          <cell r="M26" t="str">
            <v>A</v>
          </cell>
        </row>
        <row r="27">
          <cell r="A27">
            <v>102280</v>
          </cell>
          <cell r="B27" t="str">
            <v>Cash-ZBA1-TX Comm-Galvstn Mgrs</v>
          </cell>
          <cell r="C27" t="str">
            <v>specific - cash remains with TDU</v>
          </cell>
          <cell r="D27">
            <v>1</v>
          </cell>
          <cell r="K27">
            <v>1</v>
          </cell>
          <cell r="L27" t="str">
            <v>Fin Acct - Electric</v>
          </cell>
          <cell r="M27" t="str">
            <v>A</v>
          </cell>
        </row>
        <row r="28">
          <cell r="A28">
            <v>102290</v>
          </cell>
          <cell r="B28" t="str">
            <v>Cash-ZBA1-TX Comm-Ft Bend Mgrs</v>
          </cell>
          <cell r="C28" t="str">
            <v>specific - cash remains with TDU</v>
          </cell>
          <cell r="D28">
            <v>1</v>
          </cell>
          <cell r="K28">
            <v>1</v>
          </cell>
          <cell r="L28" t="str">
            <v>Fin Acct - Electric</v>
          </cell>
          <cell r="M28" t="str">
            <v>A</v>
          </cell>
        </row>
        <row r="29">
          <cell r="A29">
            <v>102320</v>
          </cell>
          <cell r="B29" t="str">
            <v>Cash-ZBA1-TX Comm-Heat Pump Lien</v>
          </cell>
          <cell r="C29" t="str">
            <v>specific - cash remains with TDU</v>
          </cell>
          <cell r="D29">
            <v>1</v>
          </cell>
          <cell r="K29">
            <v>1</v>
          </cell>
          <cell r="L29" t="str">
            <v>Fin Acct - Electric</v>
          </cell>
          <cell r="M29" t="str">
            <v>A</v>
          </cell>
        </row>
        <row r="30">
          <cell r="A30">
            <v>102340</v>
          </cell>
          <cell r="B30" t="str">
            <v>Cash-ZBA1-TX Comm-EDC Mgrs</v>
          </cell>
          <cell r="C30" t="str">
            <v>specific - cash remains with TDU</v>
          </cell>
          <cell r="D30">
            <v>1</v>
          </cell>
          <cell r="K30">
            <v>1</v>
          </cell>
          <cell r="L30" t="str">
            <v>Fin Acct - Electric</v>
          </cell>
          <cell r="M30" t="str">
            <v>A</v>
          </cell>
        </row>
        <row r="31">
          <cell r="A31">
            <v>102360</v>
          </cell>
          <cell r="B31" t="str">
            <v>Cash-ZBA3-TX Comm-EDC Mgrs</v>
          </cell>
          <cell r="C31" t="str">
            <v>specific - cash remains with TDU</v>
          </cell>
          <cell r="D31">
            <v>1</v>
          </cell>
          <cell r="K31">
            <v>1</v>
          </cell>
          <cell r="L31" t="str">
            <v>Fin Acct - Electric</v>
          </cell>
          <cell r="M31" t="str">
            <v>A</v>
          </cell>
        </row>
        <row r="32">
          <cell r="A32">
            <v>102370</v>
          </cell>
          <cell r="B32" t="str">
            <v>Cash-ZBA2-TX Comm-Rec Acct Mgrs</v>
          </cell>
          <cell r="C32" t="str">
            <v>specific - cash remains with TDU</v>
          </cell>
          <cell r="D32">
            <v>1</v>
          </cell>
          <cell r="K32">
            <v>1</v>
          </cell>
          <cell r="L32" t="str">
            <v>Fin Acct - Electric</v>
          </cell>
          <cell r="M32" t="str">
            <v>A</v>
          </cell>
        </row>
        <row r="33">
          <cell r="A33">
            <v>102380</v>
          </cell>
          <cell r="B33" t="str">
            <v>Cash-ZBA2-TX Comm-ROW Mgrs</v>
          </cell>
          <cell r="C33" t="str">
            <v>specific - cash remains with TDU</v>
          </cell>
          <cell r="D33">
            <v>1</v>
          </cell>
          <cell r="K33">
            <v>1</v>
          </cell>
          <cell r="L33" t="str">
            <v>Fin Acct - Electric</v>
          </cell>
          <cell r="M33" t="str">
            <v>A</v>
          </cell>
        </row>
        <row r="34">
          <cell r="A34">
            <v>102390</v>
          </cell>
          <cell r="B34" t="str">
            <v>Cash-ZBA1-STP Petty Disbursement</v>
          </cell>
          <cell r="C34" t="str">
            <v>specific - cash remains with TDU</v>
          </cell>
          <cell r="D34">
            <v>1</v>
          </cell>
          <cell r="K34">
            <v>1</v>
          </cell>
          <cell r="L34" t="str">
            <v>Fin Acct - Electric</v>
          </cell>
          <cell r="M34" t="str">
            <v>A</v>
          </cell>
        </row>
        <row r="35">
          <cell r="A35">
            <v>102400</v>
          </cell>
          <cell r="B35" t="str">
            <v>Cash-ZBA-TX Comm-Transfer Acct</v>
          </cell>
          <cell r="C35" t="str">
            <v>specific - cash remains with TDU</v>
          </cell>
          <cell r="D35">
            <v>1</v>
          </cell>
          <cell r="K35">
            <v>1</v>
          </cell>
          <cell r="L35" t="str">
            <v>Fin Acct - Electric</v>
          </cell>
          <cell r="M35" t="str">
            <v>A</v>
          </cell>
        </row>
        <row r="36">
          <cell r="A36">
            <v>111999</v>
          </cell>
          <cell r="B36" t="str">
            <v>General Fund Receipt Clearing Account</v>
          </cell>
          <cell r="C36" t="str">
            <v>specific - cash remains with TDU</v>
          </cell>
          <cell r="D36">
            <v>1</v>
          </cell>
          <cell r="K36">
            <v>1</v>
          </cell>
          <cell r="L36" t="str">
            <v>Fin Acct - Electric</v>
          </cell>
          <cell r="M36" t="str">
            <v>A</v>
          </cell>
        </row>
        <row r="37">
          <cell r="A37">
            <v>112010</v>
          </cell>
          <cell r="B37" t="str">
            <v>Interest on Special Deposits</v>
          </cell>
          <cell r="C37" t="str">
            <v>specific - split to follow adjusted net asset percent</v>
          </cell>
          <cell r="D37">
            <v>0.7154982658</v>
          </cell>
          <cell r="E37">
            <v>0.2845017343</v>
          </cell>
          <cell r="K37">
            <v>1.0000000001</v>
          </cell>
          <cell r="L37" t="str">
            <v>Fin Acct - Electric</v>
          </cell>
          <cell r="M37" t="str">
            <v>S</v>
          </cell>
        </row>
        <row r="38">
          <cell r="A38">
            <v>114010</v>
          </cell>
          <cell r="B38" t="str">
            <v>Other Special Deposits</v>
          </cell>
          <cell r="C38" t="str">
            <v>specific - split to follow adjusted net asset percent</v>
          </cell>
          <cell r="D38">
            <v>0.7154982658</v>
          </cell>
          <cell r="E38">
            <v>0.2845017343</v>
          </cell>
          <cell r="K38">
            <v>1.0000000001</v>
          </cell>
          <cell r="L38" t="str">
            <v>Fin Acct - Electric</v>
          </cell>
          <cell r="M38" t="str">
            <v>S</v>
          </cell>
        </row>
        <row r="39">
          <cell r="A39">
            <v>116130</v>
          </cell>
          <cell r="B39" t="str">
            <v>Petty Fund-EDC Central Shop</v>
          </cell>
          <cell r="C39" t="str">
            <v>Not active 12/31/00</v>
          </cell>
        </row>
        <row r="40">
          <cell r="A40">
            <v>116140</v>
          </cell>
          <cell r="B40" t="str">
            <v>Petty Fund-Limestone</v>
          </cell>
          <cell r="C40" t="str">
            <v>Not active 12/31/00</v>
          </cell>
        </row>
        <row r="41">
          <cell r="A41">
            <v>116150</v>
          </cell>
          <cell r="B41" t="str">
            <v>Petty Fund-Underground S/C</v>
          </cell>
          <cell r="C41" t="str">
            <v>Not active 12/31/00</v>
          </cell>
        </row>
        <row r="42">
          <cell r="A42">
            <v>116160</v>
          </cell>
          <cell r="B42" t="str">
            <v>Petty Fund-WAP 1-4</v>
          </cell>
          <cell r="C42" t="str">
            <v>Not active 12/31/00</v>
          </cell>
        </row>
        <row r="43">
          <cell r="A43">
            <v>116170</v>
          </cell>
          <cell r="B43" t="str">
            <v>Petty Fund-WAP 5-8</v>
          </cell>
          <cell r="C43" t="str">
            <v>Not active 12/31/00</v>
          </cell>
        </row>
        <row r="44">
          <cell r="A44">
            <v>116190</v>
          </cell>
          <cell r="B44" t="str">
            <v>Petty Fund-Sam Bertron</v>
          </cell>
          <cell r="C44" t="str">
            <v>Not active 12/31/00</v>
          </cell>
        </row>
        <row r="45">
          <cell r="A45">
            <v>116200</v>
          </cell>
          <cell r="B45" t="str">
            <v>Petty Fund-Deepwater</v>
          </cell>
          <cell r="C45" t="str">
            <v>Not active 12/31/00</v>
          </cell>
        </row>
        <row r="46">
          <cell r="A46">
            <v>116210</v>
          </cell>
          <cell r="B46" t="str">
            <v>Petty Fund-PH Robinson</v>
          </cell>
          <cell r="C46" t="str">
            <v>Not active 12/31/00</v>
          </cell>
        </row>
        <row r="47">
          <cell r="A47">
            <v>116220</v>
          </cell>
          <cell r="B47" t="str">
            <v>Petty Fund-Greens Bayou</v>
          </cell>
          <cell r="C47" t="str">
            <v>Not active 12/31/00</v>
          </cell>
        </row>
        <row r="48">
          <cell r="A48">
            <v>116230</v>
          </cell>
          <cell r="B48" t="str">
            <v>Petty Fund-Webster</v>
          </cell>
          <cell r="C48" t="str">
            <v>Not active 12/31/00</v>
          </cell>
        </row>
        <row r="49">
          <cell r="A49">
            <v>116240</v>
          </cell>
          <cell r="B49" t="str">
            <v>Petty Fund-Regulatory Svcs Austin</v>
          </cell>
          <cell r="C49" t="str">
            <v>specific - cash remains with TDU</v>
          </cell>
          <cell r="D49">
            <v>1</v>
          </cell>
          <cell r="K49">
            <v>1</v>
          </cell>
          <cell r="L49" t="str">
            <v>Fin Acct - Electric</v>
          </cell>
          <cell r="M49" t="str">
            <v>A</v>
          </cell>
        </row>
        <row r="50">
          <cell r="A50">
            <v>116250</v>
          </cell>
          <cell r="B50" t="str">
            <v>Petty Fund-Limestone Coal/Lignite</v>
          </cell>
          <cell r="C50" t="str">
            <v>Not active 12/31/00</v>
          </cell>
        </row>
        <row r="51">
          <cell r="A51">
            <v>116260</v>
          </cell>
          <cell r="B51" t="str">
            <v>Petty Fund-Data Center</v>
          </cell>
          <cell r="C51" t="str">
            <v>Not active 12/31/00</v>
          </cell>
        </row>
        <row r="52">
          <cell r="A52">
            <v>116280</v>
          </cell>
          <cell r="B52" t="str">
            <v>Postage Deposit Acct</v>
          </cell>
          <cell r="C52" t="str">
            <v>Per Revenue -  needs to move to co 0266 in 2001.</v>
          </cell>
          <cell r="J52">
            <v>1</v>
          </cell>
          <cell r="K52">
            <v>1</v>
          </cell>
          <cell r="L52" t="str">
            <v>Fin Acct - Electric</v>
          </cell>
          <cell r="M52" t="str">
            <v>A</v>
          </cell>
        </row>
        <row r="53">
          <cell r="A53">
            <v>116290</v>
          </cell>
          <cell r="B53" t="str">
            <v>Petty Fund-THW</v>
          </cell>
          <cell r="C53" t="str">
            <v>Not active 12/31/00</v>
          </cell>
        </row>
        <row r="54">
          <cell r="A54">
            <v>116291</v>
          </cell>
          <cell r="B54" t="str">
            <v>Petty Fund-Cedar Bayou</v>
          </cell>
          <cell r="C54" t="str">
            <v>Not active 12/31/00</v>
          </cell>
        </row>
        <row r="55">
          <cell r="A55">
            <v>120001</v>
          </cell>
          <cell r="B55" t="str">
            <v>Accounts Receivables - Associated Co -</v>
          </cell>
          <cell r="C55" t="str">
            <v>Not active 12/31/00</v>
          </cell>
        </row>
        <row r="56">
          <cell r="A56">
            <v>120010</v>
          </cell>
          <cell r="B56" t="str">
            <v>Accounts Receivables-Associated Co</v>
          </cell>
          <cell r="C56" t="str">
            <v>specific - remains with TDU</v>
          </cell>
          <cell r="D56">
            <v>1</v>
          </cell>
          <cell r="K56">
            <v>1</v>
          </cell>
          <cell r="L56" t="str">
            <v>All</v>
          </cell>
          <cell r="M56" t="str">
            <v>A</v>
          </cell>
        </row>
        <row r="57">
          <cell r="A57">
            <v>121020</v>
          </cell>
          <cell r="B57" t="str">
            <v>A/R - Commodity</v>
          </cell>
          <cell r="C57" t="str">
            <v>specific - "customer related" remains with TDU</v>
          </cell>
          <cell r="D57">
            <v>1</v>
          </cell>
          <cell r="K57">
            <v>1</v>
          </cell>
          <cell r="L57" t="str">
            <v>Revenue</v>
          </cell>
          <cell r="M57" t="str">
            <v>A</v>
          </cell>
        </row>
        <row r="58">
          <cell r="A58">
            <v>121040</v>
          </cell>
          <cell r="B58" t="str">
            <v>A/R-Merchandise</v>
          </cell>
          <cell r="C58" t="str">
            <v>Not active 12/31/00</v>
          </cell>
        </row>
        <row r="59">
          <cell r="A59">
            <v>121050</v>
          </cell>
          <cell r="B59" t="str">
            <v>A/R - Services</v>
          </cell>
          <cell r="C59" t="str">
            <v>Not active 12/31/00</v>
          </cell>
        </row>
        <row r="60">
          <cell r="A60">
            <v>121060</v>
          </cell>
          <cell r="B60" t="str">
            <v>A/R-Other</v>
          </cell>
          <cell r="C60" t="str">
            <v>specific - split to follow revenue percentages</v>
          </cell>
          <cell r="D60">
            <v>0.384834382759265</v>
          </cell>
          <cell r="E60">
            <v>0.615165617240735</v>
          </cell>
          <cell r="K60">
            <v>1</v>
          </cell>
          <cell r="L60" t="str">
            <v>Revenue</v>
          </cell>
          <cell r="M60" t="str">
            <v>A</v>
          </cell>
        </row>
        <row r="61">
          <cell r="A61">
            <v>121070</v>
          </cell>
          <cell r="B61" t="str">
            <v>A/R-Factored</v>
          </cell>
          <cell r="C61" t="str">
            <v>specific - "customer related" remains with TDU</v>
          </cell>
          <cell r="D61">
            <v>1</v>
          </cell>
          <cell r="K61">
            <v>1</v>
          </cell>
          <cell r="L61" t="str">
            <v>Revenue</v>
          </cell>
          <cell r="M61" t="str">
            <v>A</v>
          </cell>
        </row>
        <row r="62">
          <cell r="A62">
            <v>121072</v>
          </cell>
          <cell r="B62" t="str">
            <v>A/R-Est. Unbilled-A/R Sold</v>
          </cell>
          <cell r="C62" t="str">
            <v>specific - "customer related" remains with TDU</v>
          </cell>
          <cell r="D62">
            <v>1</v>
          </cell>
          <cell r="K62">
            <v>1</v>
          </cell>
          <cell r="L62" t="str">
            <v>Revenue</v>
          </cell>
          <cell r="M62" t="str">
            <v>A</v>
          </cell>
        </row>
        <row r="63">
          <cell r="A63">
            <v>121075</v>
          </cell>
          <cell r="B63" t="str">
            <v>A/R-SD to FI-CA Flowthru-Recon Acct</v>
          </cell>
          <cell r="C63" t="str">
            <v>specific - "customer related" remains with TDU</v>
          </cell>
          <cell r="D63">
            <v>1</v>
          </cell>
          <cell r="K63">
            <v>1</v>
          </cell>
          <cell r="L63" t="str">
            <v>Revenue</v>
          </cell>
          <cell r="M63" t="str">
            <v>A</v>
          </cell>
        </row>
        <row r="64">
          <cell r="A64">
            <v>121080</v>
          </cell>
          <cell r="B64" t="str">
            <v>A/R-History</v>
          </cell>
          <cell r="C64" t="str">
            <v>specific - "customer related" remains with TDU</v>
          </cell>
          <cell r="D64">
            <v>1</v>
          </cell>
          <cell r="K64">
            <v>1</v>
          </cell>
          <cell r="L64" t="str">
            <v>Revenue</v>
          </cell>
          <cell r="M64" t="str">
            <v>A</v>
          </cell>
        </row>
        <row r="65">
          <cell r="A65">
            <v>121090</v>
          </cell>
          <cell r="B65" t="str">
            <v>A/R-Other-History</v>
          </cell>
          <cell r="C65" t="str">
            <v>specific - split to follow revenue percentages</v>
          </cell>
          <cell r="D65">
            <v>0.384834382759265</v>
          </cell>
          <cell r="E65">
            <v>0.615165617240735</v>
          </cell>
          <cell r="K65">
            <v>1</v>
          </cell>
          <cell r="L65" t="str">
            <v>Revenue</v>
          </cell>
          <cell r="M65" t="str">
            <v>A</v>
          </cell>
        </row>
        <row r="66">
          <cell r="A66">
            <v>121999</v>
          </cell>
          <cell r="B66" t="str">
            <v>A/R-Uncleared Payment of Account</v>
          </cell>
          <cell r="C66" t="str">
            <v>specific - "customer related" remains with TDU</v>
          </cell>
          <cell r="D66">
            <v>1</v>
          </cell>
          <cell r="K66">
            <v>1</v>
          </cell>
          <cell r="L66" t="str">
            <v>Revenue</v>
          </cell>
          <cell r="M66" t="str">
            <v>A</v>
          </cell>
        </row>
        <row r="67">
          <cell r="A67">
            <v>123010</v>
          </cell>
          <cell r="B67" t="str">
            <v>Accum Prov-Uncoll Accts-Commodity</v>
          </cell>
          <cell r="C67" t="str">
            <v>specific - "customer related" remains with TDU</v>
          </cell>
          <cell r="D67">
            <v>1</v>
          </cell>
          <cell r="K67">
            <v>1</v>
          </cell>
          <cell r="L67" t="str">
            <v>Revenue</v>
          </cell>
          <cell r="M67" t="str">
            <v>A</v>
          </cell>
        </row>
        <row r="68">
          <cell r="A68">
            <v>124010</v>
          </cell>
          <cell r="B68" t="str">
            <v>A/R-Employee Travel Advances</v>
          </cell>
          <cell r="C68" t="str">
            <v>specific - based on employee headcount</v>
          </cell>
          <cell r="D68">
            <v>0.7066</v>
          </cell>
          <cell r="E68">
            <v>0.2934</v>
          </cell>
          <cell r="K68">
            <v>1</v>
          </cell>
          <cell r="L68" t="str">
            <v>Payroll</v>
          </cell>
          <cell r="M68" t="str">
            <v>A</v>
          </cell>
        </row>
        <row r="69">
          <cell r="A69">
            <v>124020</v>
          </cell>
          <cell r="B69" t="str">
            <v>A/R-Employee Exp</v>
          </cell>
          <cell r="C69" t="str">
            <v>specific - based on employee headcount</v>
          </cell>
          <cell r="D69">
            <v>0.7066</v>
          </cell>
          <cell r="E69">
            <v>0.2934</v>
          </cell>
          <cell r="K69">
            <v>1</v>
          </cell>
          <cell r="L69" t="str">
            <v>Payroll</v>
          </cell>
          <cell r="M69" t="str">
            <v>A</v>
          </cell>
        </row>
        <row r="70">
          <cell r="A70">
            <v>124050</v>
          </cell>
          <cell r="B70" t="str">
            <v>A/R - Employee Notes Receivable</v>
          </cell>
          <cell r="C70" t="str">
            <v>specific - based on employee headcount</v>
          </cell>
          <cell r="D70">
            <v>0.7066</v>
          </cell>
          <cell r="E70">
            <v>0.2934</v>
          </cell>
          <cell r="K70">
            <v>1</v>
          </cell>
          <cell r="L70" t="str">
            <v>Payroll</v>
          </cell>
          <cell r="M70" t="str">
            <v>A</v>
          </cell>
        </row>
        <row r="71">
          <cell r="A71">
            <v>124055</v>
          </cell>
          <cell r="B71" t="str">
            <v>Accts Rec.-Employee-PSL</v>
          </cell>
          <cell r="C71" t="str">
            <v>specific - based on employee headcount</v>
          </cell>
          <cell r="D71">
            <v>0.7066</v>
          </cell>
          <cell r="E71">
            <v>0.2934</v>
          </cell>
          <cell r="K71">
            <v>1</v>
          </cell>
          <cell r="L71" t="str">
            <v>Payroll</v>
          </cell>
          <cell r="M71" t="str">
            <v>A</v>
          </cell>
        </row>
        <row r="72">
          <cell r="A72">
            <v>124060</v>
          </cell>
          <cell r="B72" t="str">
            <v>A/R-Employee Merchandise</v>
          </cell>
          <cell r="C72" t="str">
            <v>specific - based on employee headcount</v>
          </cell>
          <cell r="D72">
            <v>0.7066</v>
          </cell>
          <cell r="E72">
            <v>0.2934</v>
          </cell>
          <cell r="K72">
            <v>1</v>
          </cell>
          <cell r="L72" t="str">
            <v>Payroll</v>
          </cell>
          <cell r="M72" t="str">
            <v>A</v>
          </cell>
        </row>
        <row r="73">
          <cell r="A73">
            <v>126010</v>
          </cell>
          <cell r="B73" t="str">
            <v>Accrued Rev-Std Unacctd For</v>
          </cell>
          <cell r="C73" t="str">
            <v>specific - "customer related" remains with TDU</v>
          </cell>
          <cell r="D73">
            <v>1</v>
          </cell>
          <cell r="K73">
            <v>1</v>
          </cell>
          <cell r="L73" t="str">
            <v>Revenue</v>
          </cell>
          <cell r="M73" t="str">
            <v>A</v>
          </cell>
        </row>
        <row r="74">
          <cell r="A74">
            <v>127010</v>
          </cell>
          <cell r="B74" t="str">
            <v>Short-Term Notes Rec-Associated Co</v>
          </cell>
          <cell r="C74" t="str">
            <v>specific - split to follow adjusted net asset percent</v>
          </cell>
          <cell r="D74">
            <v>0.7154982658</v>
          </cell>
          <cell r="E74">
            <v>0.2845017343</v>
          </cell>
          <cell r="K74">
            <v>1.0000000001</v>
          </cell>
          <cell r="L74" t="str">
            <v>Fin Acct - Electric</v>
          </cell>
          <cell r="M74" t="str">
            <v>A</v>
          </cell>
        </row>
        <row r="75">
          <cell r="A75">
            <v>128010</v>
          </cell>
          <cell r="B75" t="str">
            <v>Short-Term Notes Receivables</v>
          </cell>
          <cell r="C75" t="str">
            <v>specific - "customer related" remains with TDU</v>
          </cell>
          <cell r="D75">
            <v>1</v>
          </cell>
          <cell r="K75">
            <v>1</v>
          </cell>
          <cell r="L75" t="str">
            <v>Fin Acct - Electric</v>
          </cell>
          <cell r="M75" t="str">
            <v>A</v>
          </cell>
        </row>
        <row r="76">
          <cell r="A76">
            <v>129010</v>
          </cell>
          <cell r="B76" t="str">
            <v>Interest Receivables - Associated Companies</v>
          </cell>
          <cell r="C76" t="str">
            <v>specific - split to follow adjusted net asset percent</v>
          </cell>
          <cell r="D76">
            <v>0.7154982658</v>
          </cell>
          <cell r="E76">
            <v>0.2845017343</v>
          </cell>
          <cell r="K76">
            <v>1.0000000001</v>
          </cell>
          <cell r="L76" t="str">
            <v>Fin Acct - Electric</v>
          </cell>
          <cell r="M76" t="str">
            <v>A</v>
          </cell>
        </row>
        <row r="77">
          <cell r="A77">
            <v>131010</v>
          </cell>
          <cell r="B77" t="str">
            <v>Interest Receivables</v>
          </cell>
          <cell r="C77" t="str">
            <v>Not active 12/31/00</v>
          </cell>
        </row>
        <row r="78">
          <cell r="A78">
            <v>133010</v>
          </cell>
          <cell r="B78" t="str">
            <v>Plant Materials &amp; Operating Suppl</v>
          </cell>
          <cell r="C78" t="str">
            <v>specific - STP</v>
          </cell>
          <cell r="E78">
            <v>1</v>
          </cell>
          <cell r="K78">
            <v>1</v>
          </cell>
          <cell r="L78" t="str">
            <v>Fin Acct - Electric</v>
          </cell>
          <cell r="M78" t="str">
            <v>A</v>
          </cell>
        </row>
        <row r="79">
          <cell r="A79">
            <v>133998</v>
          </cell>
          <cell r="B79" t="str">
            <v>Mat &amp; Suppl-Init Entry of Stk Bal</v>
          </cell>
          <cell r="C79" t="str">
            <v>Not active 12/31/00</v>
          </cell>
        </row>
        <row r="80">
          <cell r="A80">
            <v>133999</v>
          </cell>
          <cell r="B80" t="str">
            <v>Materials &amp; Supplies-Auto Posting</v>
          </cell>
          <cell r="C80" t="str">
            <v>specific - split by AP</v>
          </cell>
          <cell r="D80">
            <v>103899750.34</v>
          </cell>
          <cell r="E80">
            <v>61915209.69</v>
          </cell>
          <cell r="K80">
            <v>165814960.03</v>
          </cell>
          <cell r="L80" t="str">
            <v>Accts Payable</v>
          </cell>
          <cell r="M80" t="str">
            <v>S</v>
          </cell>
        </row>
        <row r="81">
          <cell r="A81">
            <v>135010</v>
          </cell>
          <cell r="B81" t="str">
            <v>Inventory-Fuel Gas Marketing</v>
          </cell>
          <cell r="C81" t="str">
            <v>specific - fuel</v>
          </cell>
          <cell r="E81">
            <v>1</v>
          </cell>
          <cell r="K81">
            <v>1</v>
          </cell>
          <cell r="L81" t="str">
            <v>Fin Acct - Electric</v>
          </cell>
          <cell r="M81" t="str">
            <v>A</v>
          </cell>
        </row>
        <row r="82">
          <cell r="A82">
            <v>135020</v>
          </cell>
          <cell r="B82" t="str">
            <v>Inventory-Fuel Oil</v>
          </cell>
          <cell r="C82" t="str">
            <v>specific - fuel</v>
          </cell>
          <cell r="E82">
            <v>1</v>
          </cell>
          <cell r="K82">
            <v>1</v>
          </cell>
          <cell r="L82" t="str">
            <v>Fin Acct - Electric</v>
          </cell>
          <cell r="M82" t="str">
            <v>A</v>
          </cell>
        </row>
        <row r="83">
          <cell r="A83">
            <v>135030</v>
          </cell>
          <cell r="B83" t="str">
            <v>Inventory-Fuel Coal</v>
          </cell>
          <cell r="C83" t="str">
            <v>specific - fuel</v>
          </cell>
          <cell r="E83">
            <v>1</v>
          </cell>
          <cell r="K83">
            <v>1</v>
          </cell>
          <cell r="L83" t="str">
            <v>Fin Acct - Electric</v>
          </cell>
          <cell r="M83" t="str">
            <v>A</v>
          </cell>
        </row>
        <row r="84">
          <cell r="A84">
            <v>135040</v>
          </cell>
          <cell r="B84" t="str">
            <v>Inventory-Fuel Lignite</v>
          </cell>
          <cell r="C84" t="str">
            <v>specific - fuel</v>
          </cell>
          <cell r="E84">
            <v>1</v>
          </cell>
          <cell r="K84">
            <v>1</v>
          </cell>
          <cell r="L84" t="str">
            <v>Fin Acct - Electric</v>
          </cell>
          <cell r="M84" t="str">
            <v>A</v>
          </cell>
        </row>
        <row r="85">
          <cell r="A85">
            <v>138020</v>
          </cell>
          <cell r="B85" t="str">
            <v>Inventory-Transportation</v>
          </cell>
          <cell r="C85" t="str">
            <v>specific - split by AP</v>
          </cell>
          <cell r="D85">
            <v>1</v>
          </cell>
          <cell r="K85">
            <v>1</v>
          </cell>
          <cell r="L85" t="str">
            <v>Accts Payable</v>
          </cell>
          <cell r="M85" t="str">
            <v>S</v>
          </cell>
        </row>
        <row r="86">
          <cell r="A86">
            <v>138999</v>
          </cell>
          <cell r="B86" t="str">
            <v>Stores Clearing-Automatic Posting</v>
          </cell>
          <cell r="C86" t="str">
            <v>specific - split by AP</v>
          </cell>
          <cell r="D86">
            <v>570726.84</v>
          </cell>
          <cell r="E86">
            <v>356405.05</v>
          </cell>
          <cell r="H86">
            <v>52796.21</v>
          </cell>
          <cell r="K86">
            <v>979928.0999999999</v>
          </cell>
          <cell r="L86" t="str">
            <v>Accts Payable</v>
          </cell>
          <cell r="M86" t="str">
            <v>S</v>
          </cell>
        </row>
        <row r="87">
          <cell r="A87">
            <v>139010</v>
          </cell>
          <cell r="B87" t="str">
            <v>Prepayments-Insurance</v>
          </cell>
          <cell r="C87" t="str">
            <v>specific - split by compliance</v>
          </cell>
          <cell r="D87">
            <v>558825.4</v>
          </cell>
          <cell r="E87">
            <v>720669.28</v>
          </cell>
          <cell r="K87">
            <v>1279494.6800000002</v>
          </cell>
          <cell r="L87" t="str">
            <v>Fin Acct - Electric</v>
          </cell>
          <cell r="M87" t="str">
            <v>S</v>
          </cell>
        </row>
        <row r="88">
          <cell r="A88">
            <v>143010</v>
          </cell>
          <cell r="B88" t="str">
            <v>Prepayments-Property Taxes</v>
          </cell>
          <cell r="C88" t="str">
            <v>specific - split by property tax</v>
          </cell>
          <cell r="D88">
            <v>61280.37</v>
          </cell>
          <cell r="E88">
            <v>50138.48</v>
          </cell>
          <cell r="K88">
            <v>111418.85</v>
          </cell>
          <cell r="L88" t="str">
            <v>Property Tax</v>
          </cell>
          <cell r="M88" t="str">
            <v>S</v>
          </cell>
        </row>
        <row r="89">
          <cell r="A89">
            <v>143020</v>
          </cell>
          <cell r="B89" t="str">
            <v>Prepayments-Income Taxes</v>
          </cell>
          <cell r="C89" t="str">
            <v>Not active 12/31/00</v>
          </cell>
        </row>
        <row r="90">
          <cell r="A90">
            <v>143030</v>
          </cell>
          <cell r="B90" t="str">
            <v>Prepayments-Other Taxes</v>
          </cell>
          <cell r="C90" t="str">
            <v>specific - immaterial - will not break out</v>
          </cell>
          <cell r="D90">
            <v>1</v>
          </cell>
          <cell r="K90">
            <v>1</v>
          </cell>
          <cell r="L90" t="str">
            <v>Franch &amp; St Tax</v>
          </cell>
          <cell r="M90" t="str">
            <v>A</v>
          </cell>
        </row>
        <row r="91">
          <cell r="A91">
            <v>143040</v>
          </cell>
          <cell r="B91" t="str">
            <v>Prepayments-State Franchise Taxes</v>
          </cell>
          <cell r="C91" t="str">
            <v>specific - immaterial - will not break out</v>
          </cell>
          <cell r="D91">
            <v>1</v>
          </cell>
          <cell r="E91">
            <v>0.6067408388819163</v>
          </cell>
          <cell r="K91">
            <v>1</v>
          </cell>
          <cell r="L91" t="str">
            <v>Franch &amp; St Tax</v>
          </cell>
          <cell r="M91" t="str">
            <v>A</v>
          </cell>
        </row>
        <row r="92">
          <cell r="A92">
            <v>144010</v>
          </cell>
          <cell r="B92" t="str">
            <v>Prepayments - Other</v>
          </cell>
          <cell r="C92" t="str">
            <v>specific - split by compliance</v>
          </cell>
          <cell r="D92">
            <v>2622324.01</v>
          </cell>
          <cell r="E92">
            <v>1744615</v>
          </cell>
          <cell r="K92">
            <v>4366939.01</v>
          </cell>
          <cell r="L92" t="str">
            <v>Fin Acct - Electric</v>
          </cell>
          <cell r="M92" t="str">
            <v>S</v>
          </cell>
        </row>
        <row r="93">
          <cell r="A93">
            <v>144020</v>
          </cell>
          <cell r="B93" t="str">
            <v>Prepayments-Executive Benefits</v>
          </cell>
          <cell r="C93" t="str">
            <v>specific - split by executive benefits</v>
          </cell>
          <cell r="D93">
            <v>26827.41</v>
          </cell>
          <cell r="E93">
            <v>8069</v>
          </cell>
          <cell r="K93">
            <v>34896.41</v>
          </cell>
          <cell r="L93" t="str">
            <v>RE Exec Plans</v>
          </cell>
          <cell r="M93" t="str">
            <v>S</v>
          </cell>
        </row>
        <row r="94">
          <cell r="A94">
            <v>147030</v>
          </cell>
          <cell r="B94" t="str">
            <v>Misc Curr&amp;Accr-Def Inv GE Capital</v>
          </cell>
          <cell r="C94" t="str">
            <v>specific - contract transfers to Genco</v>
          </cell>
          <cell r="E94">
            <v>1</v>
          </cell>
          <cell r="K94">
            <v>1</v>
          </cell>
          <cell r="L94" t="str">
            <v>Fin Acct - Electric</v>
          </cell>
          <cell r="M94" t="str">
            <v>A</v>
          </cell>
        </row>
        <row r="95">
          <cell r="A95">
            <v>151010</v>
          </cell>
          <cell r="B95" t="str">
            <v>Long-Term Notes Receivable - Assoc Comp</v>
          </cell>
          <cell r="C95" t="str">
            <v>specific - trusts</v>
          </cell>
          <cell r="G95">
            <v>1</v>
          </cell>
          <cell r="K95">
            <v>1</v>
          </cell>
          <cell r="L95" t="str">
            <v>Fin Acct - Electric</v>
          </cell>
          <cell r="M95" t="str">
            <v>A</v>
          </cell>
        </row>
        <row r="96">
          <cell r="A96">
            <v>153000</v>
          </cell>
          <cell r="B96" t="str">
            <v>Invest in Subsidiaries</v>
          </cell>
          <cell r="C96" t="str">
            <v>specific - split to follow adjusted net asset percent</v>
          </cell>
          <cell r="D96">
            <v>0.7154982658</v>
          </cell>
          <cell r="E96">
            <v>0.2845017343</v>
          </cell>
          <cell r="K96">
            <v>1.0000000001</v>
          </cell>
          <cell r="L96" t="str">
            <v>Fin Acct - Electric</v>
          </cell>
          <cell r="M96" t="str">
            <v>A</v>
          </cell>
        </row>
        <row r="97">
          <cell r="A97">
            <v>153052</v>
          </cell>
          <cell r="B97" t="str">
            <v>Investments in Subs - HL&amp;P Receivabless</v>
          </cell>
          <cell r="C97" t="str">
            <v>Not active 12/31/00</v>
          </cell>
        </row>
        <row r="98">
          <cell r="A98">
            <v>153053</v>
          </cell>
          <cell r="B98" t="str">
            <v>Investments in Subs - HL&amp;P Capital Trus</v>
          </cell>
          <cell r="C98" t="str">
            <v>Not active 12/31/00</v>
          </cell>
        </row>
        <row r="99">
          <cell r="A99">
            <v>153054</v>
          </cell>
          <cell r="B99" t="str">
            <v>Investments in Subs - HL&amp;P Capital Trus</v>
          </cell>
          <cell r="C99" t="str">
            <v>Not active 12/31/00</v>
          </cell>
        </row>
        <row r="100">
          <cell r="A100">
            <v>157010</v>
          </cell>
          <cell r="B100" t="str">
            <v>Corp Life Ins-CSV-Split $ Life Ins</v>
          </cell>
          <cell r="C100" t="str">
            <v>specific - split by executive benefits</v>
          </cell>
          <cell r="D100">
            <v>549196.69</v>
          </cell>
          <cell r="K100">
            <v>549196.69</v>
          </cell>
          <cell r="L100" t="str">
            <v>RE Exec Plans</v>
          </cell>
          <cell r="M100" t="str">
            <v>S</v>
          </cell>
        </row>
        <row r="101">
          <cell r="A101">
            <v>157020</v>
          </cell>
          <cell r="B101" t="str">
            <v>Corp Life Ins-DCP-BRP-EICP Plcy</v>
          </cell>
          <cell r="C101" t="str">
            <v>specific - split by executive benefits</v>
          </cell>
          <cell r="D101">
            <v>-47219884.82</v>
          </cell>
          <cell r="K101">
            <v>-47219884.82</v>
          </cell>
          <cell r="L101" t="str">
            <v>RE Exec Plans</v>
          </cell>
          <cell r="M101" t="str">
            <v>S</v>
          </cell>
        </row>
        <row r="102">
          <cell r="A102">
            <v>157030</v>
          </cell>
          <cell r="B102" t="str">
            <v>Corp Life Ins-CSV-CK Insur</v>
          </cell>
          <cell r="C102" t="str">
            <v>specific - split by executive benefits</v>
          </cell>
          <cell r="D102">
            <v>95637596.92</v>
          </cell>
          <cell r="K102">
            <v>95637596.92</v>
          </cell>
          <cell r="L102" t="str">
            <v>RE Exec Plans</v>
          </cell>
          <cell r="M102" t="str">
            <v>S</v>
          </cell>
        </row>
        <row r="103">
          <cell r="A103">
            <v>157050</v>
          </cell>
          <cell r="B103" t="str">
            <v>Corp Life Ins-CSV-Death Ben Plan</v>
          </cell>
          <cell r="C103" t="str">
            <v>specific - split by executive benefits</v>
          </cell>
          <cell r="D103">
            <v>24378296.55</v>
          </cell>
          <cell r="K103">
            <v>24378296.55</v>
          </cell>
          <cell r="L103" t="str">
            <v>RE Exec Plans</v>
          </cell>
          <cell r="M103" t="str">
            <v>S</v>
          </cell>
        </row>
        <row r="104">
          <cell r="A104">
            <v>157080</v>
          </cell>
          <cell r="B104" t="str">
            <v>Corp Life Ins-Plcy Ln-Dth Ben Pln</v>
          </cell>
          <cell r="C104" t="str">
            <v>specific - split by executive benefits</v>
          </cell>
          <cell r="D104">
            <v>-17965796.5</v>
          </cell>
          <cell r="K104">
            <v>-17965796.5</v>
          </cell>
          <cell r="L104" t="str">
            <v>RE Exec Plans</v>
          </cell>
          <cell r="M104" t="str">
            <v>S</v>
          </cell>
        </row>
        <row r="105">
          <cell r="A105">
            <v>158010</v>
          </cell>
          <cell r="B105" t="str">
            <v>Nuclear Decommission Trusts</v>
          </cell>
          <cell r="C105" t="str">
            <v>specific - STP</v>
          </cell>
          <cell r="E105">
            <v>1</v>
          </cell>
          <cell r="K105">
            <v>1</v>
          </cell>
          <cell r="L105" t="str">
            <v>Fin Acct - Electric</v>
          </cell>
          <cell r="M105" t="str">
            <v>A</v>
          </cell>
        </row>
        <row r="106">
          <cell r="A106">
            <v>162010</v>
          </cell>
          <cell r="B106" t="str">
            <v>Other Investments</v>
          </cell>
          <cell r="C106" t="str">
            <v>Not active 12/31/00</v>
          </cell>
        </row>
        <row r="107">
          <cell r="A107">
            <v>163010</v>
          </cell>
          <cell r="B107" t="str">
            <v>Plant in Service (including Intangible</v>
          </cell>
          <cell r="C107" t="str">
            <v>specific - split by plant accting</v>
          </cell>
          <cell r="D107">
            <v>5240083976.85</v>
          </cell>
          <cell r="E107">
            <v>8347345858.7</v>
          </cell>
          <cell r="G107">
            <v>426060783.8</v>
          </cell>
          <cell r="J107">
            <v>920557.22</v>
          </cell>
          <cell r="K107">
            <v>14014411176.569998</v>
          </cell>
          <cell r="L107" t="str">
            <v>Plant</v>
          </cell>
          <cell r="M107" t="str">
            <v>S</v>
          </cell>
        </row>
        <row r="108">
          <cell r="A108">
            <v>164010</v>
          </cell>
          <cell r="B108" t="str">
            <v>Plant Held for Future Use</v>
          </cell>
          <cell r="C108" t="str">
            <v>specific - split by plant accting</v>
          </cell>
          <cell r="D108">
            <v>10772544.83</v>
          </cell>
          <cell r="E108">
            <v>37717431.45</v>
          </cell>
          <cell r="K108">
            <v>48489976.28</v>
          </cell>
          <cell r="L108" t="str">
            <v>Plant</v>
          </cell>
          <cell r="M108" t="str">
            <v>S</v>
          </cell>
        </row>
        <row r="109">
          <cell r="A109">
            <v>170010</v>
          </cell>
          <cell r="B109" t="str">
            <v>Construction Work In Progress</v>
          </cell>
          <cell r="C109" t="str">
            <v>specific - split by plant accting</v>
          </cell>
          <cell r="D109">
            <v>196887253.12</v>
          </cell>
          <cell r="E109">
            <v>163106972.51</v>
          </cell>
          <cell r="G109">
            <v>8002841.49</v>
          </cell>
          <cell r="K109">
            <v>367997067.12</v>
          </cell>
          <cell r="L109" t="str">
            <v>Plant</v>
          </cell>
          <cell r="M109" t="str">
            <v>S</v>
          </cell>
        </row>
        <row r="110">
          <cell r="A110">
            <v>171010</v>
          </cell>
          <cell r="B110" t="str">
            <v>Accum Depr-Plant in Service</v>
          </cell>
          <cell r="C110" t="str">
            <v>specific - split by plant accting</v>
          </cell>
          <cell r="D110">
            <v>-1241943993.53</v>
          </cell>
          <cell r="E110">
            <v>-5097957534.54</v>
          </cell>
          <cell r="G110">
            <v>-146084733.88</v>
          </cell>
          <cell r="J110">
            <v>-227003.54</v>
          </cell>
          <cell r="K110">
            <v>-6486213265.49</v>
          </cell>
          <cell r="L110" t="str">
            <v>Plant</v>
          </cell>
          <cell r="M110" t="str">
            <v>S</v>
          </cell>
        </row>
        <row r="111">
          <cell r="A111">
            <v>172010</v>
          </cell>
          <cell r="B111" t="str">
            <v>Accum Amort-Plant in Service</v>
          </cell>
          <cell r="C111" t="str">
            <v>specific - split by plant accting</v>
          </cell>
          <cell r="D111">
            <v>-18633899.53</v>
          </cell>
          <cell r="E111">
            <v>-9003343.07</v>
          </cell>
          <cell r="J111">
            <v>-110630.04</v>
          </cell>
          <cell r="K111">
            <v>-27747872.64</v>
          </cell>
          <cell r="L111" t="str">
            <v>Plant</v>
          </cell>
          <cell r="M111" t="str">
            <v>S</v>
          </cell>
        </row>
        <row r="112">
          <cell r="A112">
            <v>174010</v>
          </cell>
          <cell r="B112" t="str">
            <v>Nucl Fuel Proc Ref/Con/Enr &amp; Fab</v>
          </cell>
          <cell r="C112" t="str">
            <v>specific - STP</v>
          </cell>
          <cell r="E112">
            <v>1</v>
          </cell>
          <cell r="K112">
            <v>1</v>
          </cell>
          <cell r="L112" t="str">
            <v>Fin Acct - Electric</v>
          </cell>
          <cell r="M112" t="str">
            <v>A</v>
          </cell>
        </row>
        <row r="113">
          <cell r="A113">
            <v>174020</v>
          </cell>
          <cell r="B113" t="str">
            <v>Nuclear Fuel Materials &amp; Assemblies</v>
          </cell>
          <cell r="C113" t="str">
            <v>specific - STP</v>
          </cell>
          <cell r="E113">
            <v>1</v>
          </cell>
          <cell r="K113">
            <v>1</v>
          </cell>
          <cell r="L113" t="str">
            <v>Fin Acct - Electric</v>
          </cell>
          <cell r="M113" t="str">
            <v>A</v>
          </cell>
        </row>
        <row r="114">
          <cell r="A114">
            <v>174030</v>
          </cell>
          <cell r="B114" t="str">
            <v>Nuclear Fuel Assemblies in Reactor</v>
          </cell>
          <cell r="C114" t="str">
            <v>specific - STP</v>
          </cell>
          <cell r="E114">
            <v>1</v>
          </cell>
          <cell r="K114">
            <v>1</v>
          </cell>
          <cell r="L114" t="str">
            <v>Fin Acct - Electric</v>
          </cell>
          <cell r="M114" t="str">
            <v>A</v>
          </cell>
        </row>
        <row r="115">
          <cell r="A115">
            <v>174040</v>
          </cell>
          <cell r="B115" t="str">
            <v>Spent Nuclear Fuel</v>
          </cell>
          <cell r="C115" t="str">
            <v>specific - STP</v>
          </cell>
          <cell r="E115">
            <v>1</v>
          </cell>
          <cell r="K115">
            <v>1</v>
          </cell>
          <cell r="L115" t="str">
            <v>Fin Acct - Electric</v>
          </cell>
          <cell r="M115" t="str">
            <v>A</v>
          </cell>
        </row>
        <row r="116">
          <cell r="A116">
            <v>174050</v>
          </cell>
          <cell r="B116" t="str">
            <v>Accum Amort-Other Utility Plant</v>
          </cell>
          <cell r="C116" t="str">
            <v>Not active 12/31/00</v>
          </cell>
        </row>
        <row r="117">
          <cell r="A117">
            <v>174510</v>
          </cell>
          <cell r="B117" t="str">
            <v>Accum Amort-Nuclear Fuel Assem</v>
          </cell>
          <cell r="C117" t="str">
            <v>specific - STP</v>
          </cell>
          <cell r="E117">
            <v>1</v>
          </cell>
          <cell r="K117">
            <v>1</v>
          </cell>
          <cell r="L117" t="str">
            <v>Fin Acct - Electric</v>
          </cell>
          <cell r="M117" t="str">
            <v>A</v>
          </cell>
        </row>
        <row r="118">
          <cell r="A118">
            <v>174520</v>
          </cell>
          <cell r="B118" t="str">
            <v>Accum Amort-Capital Leases</v>
          </cell>
          <cell r="C118" t="str">
            <v>specific - split by plant accting</v>
          </cell>
          <cell r="D118">
            <v>-6789345.27</v>
          </cell>
          <cell r="E118">
            <v>-49090039.68</v>
          </cell>
          <cell r="K118">
            <v>-55879384.95</v>
          </cell>
          <cell r="L118" t="str">
            <v>Plant</v>
          </cell>
          <cell r="M118" t="str">
            <v>S</v>
          </cell>
        </row>
        <row r="119">
          <cell r="A119">
            <v>174530</v>
          </cell>
          <cell r="B119" t="str">
            <v>Accum Depr-T-Plan</v>
          </cell>
          <cell r="C119" t="str">
            <v>specific - split by plant accting</v>
          </cell>
          <cell r="E119">
            <v>1</v>
          </cell>
          <cell r="K119">
            <v>1</v>
          </cell>
          <cell r="L119" t="str">
            <v>Plant</v>
          </cell>
          <cell r="M119" t="str">
            <v>A</v>
          </cell>
        </row>
        <row r="120">
          <cell r="A120">
            <v>174540</v>
          </cell>
          <cell r="B120" t="str">
            <v>Accum Prov for Depl-Leases</v>
          </cell>
          <cell r="C120" t="str">
            <v>specific - split by plant accting</v>
          </cell>
          <cell r="E120">
            <v>1</v>
          </cell>
          <cell r="K120">
            <v>1</v>
          </cell>
          <cell r="L120" t="str">
            <v>Plant</v>
          </cell>
          <cell r="M120" t="str">
            <v>A</v>
          </cell>
        </row>
        <row r="121">
          <cell r="A121">
            <v>174995</v>
          </cell>
          <cell r="B121" t="str">
            <v>Plant in Service - History</v>
          </cell>
          <cell r="C121" t="str">
            <v>Not active 12/31/00</v>
          </cell>
        </row>
        <row r="122">
          <cell r="A122">
            <v>174996</v>
          </cell>
          <cell r="B122" t="str">
            <v>Plant in Service - Capital Leases - His</v>
          </cell>
          <cell r="C122" t="str">
            <v>specific - split by plant accting</v>
          </cell>
          <cell r="D122">
            <v>8125114.87</v>
          </cell>
          <cell r="E122">
            <v>58748258.57</v>
          </cell>
          <cell r="K122">
            <v>66873373.44</v>
          </cell>
          <cell r="L122" t="str">
            <v>Plant</v>
          </cell>
          <cell r="M122" t="str">
            <v>S</v>
          </cell>
        </row>
        <row r="123">
          <cell r="A123">
            <v>174997</v>
          </cell>
          <cell r="B123" t="str">
            <v>Plant Held for Future Use - History</v>
          </cell>
          <cell r="C123" t="str">
            <v>Not active 12/31/00</v>
          </cell>
        </row>
        <row r="124">
          <cell r="A124">
            <v>174998</v>
          </cell>
          <cell r="B124" t="str">
            <v>Construction Work in Progress - History</v>
          </cell>
          <cell r="C124" t="str">
            <v>Not active 12/31/00</v>
          </cell>
        </row>
        <row r="125">
          <cell r="A125">
            <v>174999</v>
          </cell>
          <cell r="B125" t="str">
            <v>Accumulated Depreciation - History</v>
          </cell>
          <cell r="C125" t="str">
            <v>specific - split by plant accting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str">
            <v>Plant</v>
          </cell>
          <cell r="M125" t="str">
            <v>S</v>
          </cell>
        </row>
        <row r="126">
          <cell r="A126">
            <v>175010</v>
          </cell>
          <cell r="B126" t="str">
            <v>Clearing-Stores</v>
          </cell>
          <cell r="C126" t="str">
            <v>specific - immaterial - will not break out</v>
          </cell>
          <cell r="E126">
            <v>1</v>
          </cell>
          <cell r="K126">
            <v>1</v>
          </cell>
          <cell r="L126" t="str">
            <v>Fin Acct - Electric</v>
          </cell>
          <cell r="M126" t="str">
            <v>A</v>
          </cell>
        </row>
        <row r="127">
          <cell r="A127">
            <v>175020</v>
          </cell>
          <cell r="B127" t="str">
            <v>Clearing-Payroll &amp; Benefits</v>
          </cell>
          <cell r="C127" t="str">
            <v>specific - STP</v>
          </cell>
          <cell r="D127">
            <v>-10787.667105144743</v>
          </cell>
          <cell r="E127">
            <v>1</v>
          </cell>
          <cell r="K127">
            <v>1</v>
          </cell>
          <cell r="L127" t="str">
            <v>Fin Acct - Electric</v>
          </cell>
          <cell r="M127" t="str">
            <v>A</v>
          </cell>
        </row>
        <row r="128">
          <cell r="A128">
            <v>175030</v>
          </cell>
          <cell r="B128" t="str">
            <v>Clearing-Transportation</v>
          </cell>
          <cell r="C128" t="str">
            <v>Not active 12/31/00</v>
          </cell>
        </row>
        <row r="129">
          <cell r="A129">
            <v>176501</v>
          </cell>
          <cell r="B129" t="str">
            <v>Clearing-Estimated Labor Cost</v>
          </cell>
          <cell r="C129" t="str">
            <v>specific - immaterial - will not break out</v>
          </cell>
          <cell r="D129">
            <v>1</v>
          </cell>
          <cell r="K129">
            <v>1</v>
          </cell>
          <cell r="L129" t="str">
            <v>Plant</v>
          </cell>
          <cell r="M129" t="str">
            <v>A</v>
          </cell>
        </row>
        <row r="130">
          <cell r="A130">
            <v>176985</v>
          </cell>
          <cell r="B130" t="str">
            <v>Clearing-3rd Party Billing Orders</v>
          </cell>
          <cell r="C130" t="str">
            <v>specific - immaterial - will not break out</v>
          </cell>
          <cell r="D130">
            <v>1</v>
          </cell>
          <cell r="K130">
            <v>1</v>
          </cell>
          <cell r="L130" t="str">
            <v>Plant</v>
          </cell>
          <cell r="M130" t="str">
            <v>A</v>
          </cell>
        </row>
        <row r="131">
          <cell r="A131">
            <v>176986</v>
          </cell>
          <cell r="B131" t="str">
            <v>Clearing-Temp Suspense</v>
          </cell>
          <cell r="C131" t="str">
            <v>specific - immaterial - will not break out</v>
          </cell>
          <cell r="D131">
            <v>1</v>
          </cell>
          <cell r="K131">
            <v>1</v>
          </cell>
          <cell r="L131" t="str">
            <v>Accts Payable</v>
          </cell>
          <cell r="M131" t="str">
            <v>A</v>
          </cell>
        </row>
        <row r="132">
          <cell r="A132">
            <v>176987</v>
          </cell>
          <cell r="B132" t="str">
            <v>Clearing Account - Joint Use Repair/Main</v>
          </cell>
          <cell r="C132" t="str">
            <v>specific - immaterial - will not break out</v>
          </cell>
          <cell r="D132">
            <v>1</v>
          </cell>
          <cell r="K132">
            <v>1</v>
          </cell>
          <cell r="L132" t="str">
            <v>Revenue</v>
          </cell>
          <cell r="M132" t="str">
            <v>A</v>
          </cell>
        </row>
        <row r="133">
          <cell r="A133">
            <v>176988</v>
          </cell>
          <cell r="B133" t="str">
            <v>Clearing-Misc Billing</v>
          </cell>
          <cell r="C133" t="str">
            <v>specific - immaterial - will not break out</v>
          </cell>
          <cell r="D133">
            <v>1</v>
          </cell>
          <cell r="K133">
            <v>1</v>
          </cell>
          <cell r="L133" t="str">
            <v>Revenue</v>
          </cell>
          <cell r="M133" t="str">
            <v>A</v>
          </cell>
        </row>
        <row r="134">
          <cell r="A134">
            <v>176990</v>
          </cell>
          <cell r="B134" t="str">
            <v>Clearing-Asset Interco-Xfer-Out</v>
          </cell>
          <cell r="C134" t="str">
            <v>Not active 12/31/00</v>
          </cell>
        </row>
        <row r="135">
          <cell r="A135">
            <v>176991</v>
          </cell>
          <cell r="B135" t="str">
            <v>Clearing-Payroll Doc Split Acct</v>
          </cell>
          <cell r="C135" t="str">
            <v>specific - immaterial - will not break out</v>
          </cell>
          <cell r="D135">
            <v>1</v>
          </cell>
          <cell r="K135">
            <v>1</v>
          </cell>
          <cell r="L135" t="str">
            <v>Payroll</v>
          </cell>
          <cell r="M135" t="str">
            <v>A</v>
          </cell>
        </row>
        <row r="136">
          <cell r="A136">
            <v>176992</v>
          </cell>
          <cell r="B136" t="str">
            <v>Clearing-G/L Balance Conversion</v>
          </cell>
          <cell r="C136" t="str">
            <v>Not active 12/31/00</v>
          </cell>
        </row>
        <row r="137">
          <cell r="A137">
            <v>176993</v>
          </cell>
          <cell r="B137" t="str">
            <v>Contributions in Aid of Construction</v>
          </cell>
          <cell r="C137" t="str">
            <v>specific - split by plant accting</v>
          </cell>
          <cell r="D137">
            <v>1</v>
          </cell>
          <cell r="K137">
            <v>1</v>
          </cell>
          <cell r="L137" t="str">
            <v>Payroll</v>
          </cell>
          <cell r="M137" t="str">
            <v>A</v>
          </cell>
        </row>
        <row r="138">
          <cell r="A138">
            <v>176995</v>
          </cell>
          <cell r="B138" t="str">
            <v>Clearing-Salv/Cost of Remvl-Cap Ord</v>
          </cell>
          <cell r="C138" t="str">
            <v>specific - split by plant accting</v>
          </cell>
          <cell r="D138">
            <v>14200991.11</v>
          </cell>
          <cell r="E138">
            <v>22621316.67</v>
          </cell>
          <cell r="G138">
            <v>1154613.88</v>
          </cell>
          <cell r="J138">
            <v>3798.07</v>
          </cell>
          <cell r="K138">
            <v>37980719.730000004</v>
          </cell>
          <cell r="L138" t="str">
            <v>Plant</v>
          </cell>
          <cell r="M138" t="str">
            <v>S</v>
          </cell>
        </row>
        <row r="139">
          <cell r="A139">
            <v>176997</v>
          </cell>
          <cell r="B139" t="str">
            <v>Clearing-Invest Rcvy Cap Salvage</v>
          </cell>
          <cell r="C139" t="str">
            <v>specific - split by plant accting</v>
          </cell>
          <cell r="D139">
            <v>-265747.48</v>
          </cell>
          <cell r="E139">
            <v>-423319.62</v>
          </cell>
          <cell r="G139">
            <v>-21606.64</v>
          </cell>
          <cell r="J139">
            <v>-71.07</v>
          </cell>
          <cell r="K139">
            <v>-710744.8099999999</v>
          </cell>
          <cell r="L139" t="str">
            <v>Plant</v>
          </cell>
          <cell r="M139" t="str">
            <v>S</v>
          </cell>
        </row>
        <row r="140">
          <cell r="A140">
            <v>176998</v>
          </cell>
          <cell r="B140" t="str">
            <v>Invest Recovery O&amp;M Salvage</v>
          </cell>
          <cell r="C140" t="str">
            <v>specific - split by plant accting</v>
          </cell>
          <cell r="D140">
            <v>1</v>
          </cell>
          <cell r="K140">
            <v>1</v>
          </cell>
          <cell r="L140" t="str">
            <v>Plant</v>
          </cell>
          <cell r="M140" t="str">
            <v>A</v>
          </cell>
        </row>
        <row r="141">
          <cell r="A141">
            <v>176999</v>
          </cell>
          <cell r="B141" t="str">
            <v>Clearing-Suppl Discounts-Net Method</v>
          </cell>
          <cell r="C141" t="str">
            <v>specific - immaterial - will not break out</v>
          </cell>
          <cell r="D141">
            <v>1</v>
          </cell>
          <cell r="K141">
            <v>1</v>
          </cell>
          <cell r="L141" t="str">
            <v>Accts Payable</v>
          </cell>
          <cell r="M141" t="str">
            <v>A</v>
          </cell>
        </row>
        <row r="142">
          <cell r="A142">
            <v>177010</v>
          </cell>
          <cell r="B142" t="str">
            <v>Unamortized Debt Costs</v>
          </cell>
          <cell r="C142" t="str">
            <v>specific - split to follow adjusted net asset percent</v>
          </cell>
          <cell r="D142">
            <v>0.7154982658</v>
          </cell>
          <cell r="E142">
            <v>0.2845017343</v>
          </cell>
          <cell r="K142">
            <v>1.0000000001</v>
          </cell>
          <cell r="L142" t="str">
            <v>Fin Acct - Electric</v>
          </cell>
          <cell r="M142" t="str">
            <v>S</v>
          </cell>
        </row>
        <row r="143">
          <cell r="A143">
            <v>177020</v>
          </cell>
          <cell r="B143" t="str">
            <v>Unamortized Loss on Reacquired Debt</v>
          </cell>
          <cell r="C143" t="str">
            <v>specific - regulatory assets remain with TDU</v>
          </cell>
          <cell r="D143">
            <v>1</v>
          </cell>
          <cell r="K143">
            <v>1</v>
          </cell>
          <cell r="L143" t="str">
            <v>Fin Acct - Electric</v>
          </cell>
          <cell r="M143" t="str">
            <v>S</v>
          </cell>
        </row>
        <row r="144">
          <cell r="A144">
            <v>177994</v>
          </cell>
          <cell r="B144" t="str">
            <v>Unamort Loss on Reacq Debt-History</v>
          </cell>
          <cell r="C144" t="str">
            <v>Not active 12/31/00</v>
          </cell>
        </row>
        <row r="145">
          <cell r="A145">
            <v>177995</v>
          </cell>
          <cell r="B145" t="str">
            <v>Unamortized Debt Costs-History</v>
          </cell>
          <cell r="C145" t="str">
            <v>Not active 12/31/00</v>
          </cell>
        </row>
        <row r="146">
          <cell r="A146">
            <v>177998</v>
          </cell>
          <cell r="B146" t="str">
            <v>Amort of Loss on Reacquired Debt</v>
          </cell>
          <cell r="C146" t="str">
            <v>specific - regulatory assets remain with TDU</v>
          </cell>
          <cell r="D146">
            <v>1</v>
          </cell>
          <cell r="K146">
            <v>1</v>
          </cell>
          <cell r="L146" t="str">
            <v>Fin Acct - Electric</v>
          </cell>
          <cell r="M146" t="str">
            <v>S</v>
          </cell>
        </row>
        <row r="147">
          <cell r="A147">
            <v>177999</v>
          </cell>
          <cell r="B147" t="str">
            <v>Amortization of Issuance Costs</v>
          </cell>
          <cell r="C147" t="str">
            <v>specific - split to follow adjusted net asset percent</v>
          </cell>
          <cell r="D147">
            <v>0.7154982658</v>
          </cell>
          <cell r="E147">
            <v>0.2845017343</v>
          </cell>
          <cell r="K147">
            <v>1.0000000001</v>
          </cell>
          <cell r="L147" t="str">
            <v>Fin Acct - Electric</v>
          </cell>
          <cell r="M147" t="str">
            <v>S</v>
          </cell>
        </row>
        <row r="148">
          <cell r="A148">
            <v>179010</v>
          </cell>
          <cell r="B148" t="str">
            <v>Regulatory Assets</v>
          </cell>
          <cell r="C148" t="str">
            <v>specific - securitization</v>
          </cell>
          <cell r="F148">
            <v>1</v>
          </cell>
          <cell r="K148">
            <v>1</v>
          </cell>
          <cell r="L148" t="str">
            <v>Fin Acct - Electric</v>
          </cell>
          <cell r="M148" t="str">
            <v>A</v>
          </cell>
        </row>
        <row r="149">
          <cell r="A149">
            <v>179020</v>
          </cell>
          <cell r="B149" t="str">
            <v>Amort of Reg Assets-Def Plant Cost</v>
          </cell>
          <cell r="C149" t="str">
            <v>Not active 12/31/00</v>
          </cell>
        </row>
        <row r="150">
          <cell r="A150">
            <v>179030</v>
          </cell>
          <cell r="B150" t="str">
            <v>Regulatory Assets-Other</v>
          </cell>
          <cell r="C150" t="str">
            <v>specific - regulatory assets remain with TDU</v>
          </cell>
          <cell r="D150">
            <v>1</v>
          </cell>
          <cell r="K150">
            <v>1</v>
          </cell>
          <cell r="L150" t="str">
            <v>Fin Acct - Electric</v>
          </cell>
          <cell r="M150" t="str">
            <v>A</v>
          </cell>
        </row>
        <row r="151">
          <cell r="A151">
            <v>179040</v>
          </cell>
          <cell r="B151" t="str">
            <v>Amort of Regulatory Assets-Other</v>
          </cell>
          <cell r="C151" t="str">
            <v>specific - regulatory assets remain with TDU</v>
          </cell>
          <cell r="D151">
            <v>1</v>
          </cell>
          <cell r="K151">
            <v>1</v>
          </cell>
          <cell r="L151" t="str">
            <v>Fin Acct - Electric</v>
          </cell>
          <cell r="M151" t="str">
            <v>A</v>
          </cell>
        </row>
        <row r="152">
          <cell r="A152">
            <v>179060</v>
          </cell>
          <cell r="B152" t="str">
            <v>Regulatory Assets-Docket</v>
          </cell>
          <cell r="C152" t="str">
            <v>specific - regulatory assets remain with TDU</v>
          </cell>
          <cell r="D152">
            <v>1</v>
          </cell>
          <cell r="K152">
            <v>1</v>
          </cell>
          <cell r="L152" t="str">
            <v>Fin Acct - Electric</v>
          </cell>
          <cell r="M152" t="str">
            <v>A</v>
          </cell>
        </row>
        <row r="153">
          <cell r="A153">
            <v>179070</v>
          </cell>
          <cell r="B153" t="str">
            <v>Regulatory Assets-Stranded Costs</v>
          </cell>
          <cell r="C153" t="str">
            <v>Not active 12/31/00</v>
          </cell>
        </row>
        <row r="154">
          <cell r="A154">
            <v>179075</v>
          </cell>
          <cell r="B154" t="str">
            <v>Regulatory Assets-Legislation</v>
          </cell>
          <cell r="C154" t="str">
            <v>specific - securitization</v>
          </cell>
          <cell r="F154">
            <v>1</v>
          </cell>
          <cell r="K154">
            <v>1</v>
          </cell>
          <cell r="L154" t="str">
            <v>Fin Acct - Electric</v>
          </cell>
          <cell r="M154" t="str">
            <v>A</v>
          </cell>
        </row>
        <row r="155">
          <cell r="A155">
            <v>179997</v>
          </cell>
          <cell r="B155" t="str">
            <v>Regulatory Assets-Other History</v>
          </cell>
          <cell r="C155" t="str">
            <v>Not active 12/31/00</v>
          </cell>
        </row>
        <row r="156">
          <cell r="A156">
            <v>179998</v>
          </cell>
          <cell r="B156" t="str">
            <v>Amort of Deferred Plant History</v>
          </cell>
          <cell r="C156" t="str">
            <v>Not active 12/31/00</v>
          </cell>
        </row>
        <row r="157">
          <cell r="A157">
            <v>179999</v>
          </cell>
          <cell r="B157" t="str">
            <v>Regulatory Assets-History</v>
          </cell>
          <cell r="C157" t="str">
            <v>Not active 12/31/00</v>
          </cell>
        </row>
        <row r="158">
          <cell r="A158">
            <v>181010</v>
          </cell>
          <cell r="B158" t="str">
            <v>RTA-FAS109 DR-Eq AFUDC-Open</v>
          </cell>
          <cell r="C158" t="str">
            <v>specific - split by tax</v>
          </cell>
          <cell r="D158">
            <v>1</v>
          </cell>
          <cell r="F158">
            <v>1878626</v>
          </cell>
          <cell r="K158">
            <v>1</v>
          </cell>
          <cell r="L158" t="str">
            <v>Federal Tax</v>
          </cell>
          <cell r="M158" t="str">
            <v>S</v>
          </cell>
        </row>
        <row r="159">
          <cell r="A159">
            <v>181020</v>
          </cell>
          <cell r="B159" t="str">
            <v>RTA-SFAS109 DR-Eq AFUDC-Closed</v>
          </cell>
          <cell r="C159" t="str">
            <v>specific - split by tax</v>
          </cell>
          <cell r="D159">
            <v>1</v>
          </cell>
          <cell r="F159">
            <v>363132353</v>
          </cell>
          <cell r="K159">
            <v>1</v>
          </cell>
          <cell r="L159" t="str">
            <v>Federal Tax</v>
          </cell>
          <cell r="M159" t="str">
            <v>S</v>
          </cell>
        </row>
        <row r="160">
          <cell r="A160">
            <v>181030</v>
          </cell>
          <cell r="B160" t="str">
            <v>RTA-Amort SFAS109 DR-Eq AFUDC</v>
          </cell>
          <cell r="C160" t="str">
            <v>specific - split by tax</v>
          </cell>
          <cell r="D160">
            <v>1</v>
          </cell>
          <cell r="F160">
            <v>-122562600</v>
          </cell>
          <cell r="K160">
            <v>1</v>
          </cell>
          <cell r="L160" t="str">
            <v>Federal Tax</v>
          </cell>
          <cell r="M160" t="str">
            <v>S</v>
          </cell>
        </row>
        <row r="161">
          <cell r="A161">
            <v>181040</v>
          </cell>
          <cell r="B161" t="str">
            <v>RTA-SFAS109 DR-Nt Tx Debt AFUDC</v>
          </cell>
          <cell r="C161" t="str">
            <v>specific - split by tax</v>
          </cell>
          <cell r="D161">
            <v>1</v>
          </cell>
          <cell r="F161">
            <v>149512088</v>
          </cell>
          <cell r="K161">
            <v>1</v>
          </cell>
          <cell r="L161" t="str">
            <v>Federal Tax</v>
          </cell>
          <cell r="M161" t="str">
            <v>S</v>
          </cell>
        </row>
        <row r="162">
          <cell r="A162">
            <v>181050</v>
          </cell>
          <cell r="B162" t="str">
            <v>RTA-Amort 109 DR-Net Tx Dbt AFUDC</v>
          </cell>
          <cell r="C162" t="str">
            <v>specific - split by tax</v>
          </cell>
          <cell r="D162">
            <v>1</v>
          </cell>
          <cell r="F162">
            <v>-53738962</v>
          </cell>
          <cell r="K162">
            <v>1</v>
          </cell>
          <cell r="L162" t="str">
            <v>Federal Tax</v>
          </cell>
          <cell r="M162" t="str">
            <v>S</v>
          </cell>
        </row>
        <row r="163">
          <cell r="A163">
            <v>181070</v>
          </cell>
          <cell r="B163" t="str">
            <v>Rg Tx Asst-109 DR-Eq AFUDC Nucl-Closed</v>
          </cell>
          <cell r="C163" t="str">
            <v>specific - split by tax</v>
          </cell>
          <cell r="D163">
            <v>1</v>
          </cell>
          <cell r="K163">
            <v>1</v>
          </cell>
          <cell r="L163" t="str">
            <v>Federal Tax</v>
          </cell>
          <cell r="M163" t="str">
            <v>S</v>
          </cell>
        </row>
        <row r="164">
          <cell r="A164">
            <v>181080</v>
          </cell>
          <cell r="B164" t="str">
            <v>Rg Tx Asst-Amort 109 DR-Eq AFUDC Nucl</v>
          </cell>
          <cell r="C164" t="str">
            <v>specific - split by tax</v>
          </cell>
          <cell r="D164">
            <v>1</v>
          </cell>
          <cell r="K164">
            <v>1</v>
          </cell>
          <cell r="L164" t="str">
            <v>Federal Tax</v>
          </cell>
          <cell r="M164" t="str">
            <v>S</v>
          </cell>
        </row>
        <row r="165">
          <cell r="A165">
            <v>181100</v>
          </cell>
          <cell r="B165" t="str">
            <v>RTA-Amrt 109 DR-Net Tx AFUDC Nucl</v>
          </cell>
          <cell r="C165" t="str">
            <v>specific - split by tax</v>
          </cell>
          <cell r="D165">
            <v>1</v>
          </cell>
          <cell r="K165">
            <v>1</v>
          </cell>
          <cell r="L165" t="str">
            <v>Federal Tax</v>
          </cell>
          <cell r="M165" t="str">
            <v>S</v>
          </cell>
        </row>
        <row r="166">
          <cell r="A166">
            <v>181110</v>
          </cell>
          <cell r="B166" t="str">
            <v>RTA-109 DR-FIT Deficiency</v>
          </cell>
          <cell r="C166" t="str">
            <v>specific - split by tax</v>
          </cell>
          <cell r="D166">
            <v>1</v>
          </cell>
          <cell r="K166">
            <v>1</v>
          </cell>
          <cell r="L166" t="str">
            <v>Federal Tax</v>
          </cell>
          <cell r="M166" t="str">
            <v>S</v>
          </cell>
        </row>
        <row r="167">
          <cell r="A167">
            <v>181120</v>
          </cell>
          <cell r="B167" t="str">
            <v>RTA-TX Inc(Franch) Tax Def-Net</v>
          </cell>
          <cell r="C167" t="str">
            <v>specific - split by tax</v>
          </cell>
          <cell r="D167">
            <v>1</v>
          </cell>
          <cell r="F167">
            <v>169931134</v>
          </cell>
          <cell r="K167">
            <v>1</v>
          </cell>
          <cell r="L167" t="str">
            <v>Federal Tax</v>
          </cell>
          <cell r="M167" t="str">
            <v>S</v>
          </cell>
        </row>
        <row r="168">
          <cell r="A168">
            <v>181130</v>
          </cell>
          <cell r="B168" t="str">
            <v>RTL-109 CR-Prot Excess DFIT</v>
          </cell>
          <cell r="C168" t="str">
            <v>specific - split by tax</v>
          </cell>
          <cell r="D168">
            <v>1</v>
          </cell>
          <cell r="F168">
            <v>-96719247</v>
          </cell>
          <cell r="K168">
            <v>1</v>
          </cell>
          <cell r="L168" t="str">
            <v>Federal Tax</v>
          </cell>
          <cell r="M168" t="str">
            <v>S</v>
          </cell>
        </row>
        <row r="169">
          <cell r="A169">
            <v>181140</v>
          </cell>
          <cell r="B169" t="str">
            <v>RTL-Am SFAS109 CR-Prot Exc DFIT</v>
          </cell>
          <cell r="C169" t="str">
            <v>specific - split by tax</v>
          </cell>
          <cell r="D169">
            <v>1</v>
          </cell>
          <cell r="F169">
            <v>16211061</v>
          </cell>
          <cell r="K169">
            <v>1</v>
          </cell>
          <cell r="L169" t="str">
            <v>Federal Tax</v>
          </cell>
          <cell r="M169" t="str">
            <v>S</v>
          </cell>
        </row>
        <row r="170">
          <cell r="A170">
            <v>181150</v>
          </cell>
          <cell r="B170" t="str">
            <v>RTL-SFAS109 Cr-ITC</v>
          </cell>
          <cell r="C170" t="str">
            <v>specific - split by tax</v>
          </cell>
          <cell r="D170">
            <v>1</v>
          </cell>
          <cell r="F170">
            <v>-179423905</v>
          </cell>
          <cell r="K170">
            <v>1</v>
          </cell>
          <cell r="L170" t="str">
            <v>Federal Tax</v>
          </cell>
          <cell r="M170" t="str">
            <v>S</v>
          </cell>
        </row>
        <row r="171">
          <cell r="A171">
            <v>181160</v>
          </cell>
          <cell r="B171" t="str">
            <v>RTL-Amort SFAS109 Cr-ITC</v>
          </cell>
          <cell r="C171" t="str">
            <v>specific - split by tax</v>
          </cell>
          <cell r="D171">
            <v>1</v>
          </cell>
          <cell r="F171">
            <v>84471320</v>
          </cell>
          <cell r="K171">
            <v>1</v>
          </cell>
          <cell r="L171" t="str">
            <v>Federal Tax</v>
          </cell>
          <cell r="M171" t="str">
            <v>S</v>
          </cell>
        </row>
        <row r="172">
          <cell r="A172">
            <v>181170</v>
          </cell>
          <cell r="B172" t="str">
            <v>RTA-SFAS 109 DR-GAAP Equity</v>
          </cell>
          <cell r="C172" t="str">
            <v>specific - regulatory assets remain with TDU</v>
          </cell>
          <cell r="D172">
            <v>-332691868.68</v>
          </cell>
          <cell r="F172">
            <v>401740673</v>
          </cell>
          <cell r="K172">
            <v>69048804.32</v>
          </cell>
          <cell r="L172" t="str">
            <v>Federal Tax</v>
          </cell>
          <cell r="M172" t="str">
            <v>S</v>
          </cell>
        </row>
        <row r="173">
          <cell r="A173">
            <v>182010</v>
          </cell>
          <cell r="B173" t="str">
            <v>Pension Asset</v>
          </cell>
          <cell r="C173" t="str">
            <v>specific - based on employees per Mark DeBoer</v>
          </cell>
          <cell r="D173">
            <v>31490000</v>
          </cell>
          <cell r="E173">
            <v>16667000</v>
          </cell>
          <cell r="G173">
            <v>1591794</v>
          </cell>
          <cell r="K173">
            <v>49748794</v>
          </cell>
          <cell r="L173" t="str">
            <v>Federal Tax</v>
          </cell>
          <cell r="M173" t="str">
            <v>S</v>
          </cell>
        </row>
        <row r="174">
          <cell r="A174">
            <v>183010</v>
          </cell>
          <cell r="B174" t="str">
            <v>Over/Under Recovery of Fuel</v>
          </cell>
          <cell r="C174" t="str">
            <v>specific - over/under fuel remain with TDU</v>
          </cell>
          <cell r="D174">
            <v>1</v>
          </cell>
          <cell r="K174">
            <v>1</v>
          </cell>
          <cell r="L174" t="str">
            <v>Fin Acct - Electric</v>
          </cell>
          <cell r="M174" t="str">
            <v>A</v>
          </cell>
        </row>
        <row r="175">
          <cell r="A175">
            <v>183020</v>
          </cell>
          <cell r="B175" t="str">
            <v>Over/Under Recovery of PCRF</v>
          </cell>
          <cell r="C175" t="str">
            <v>Not active 12/31/00</v>
          </cell>
        </row>
        <row r="176">
          <cell r="A176">
            <v>186010</v>
          </cell>
          <cell r="B176" t="str">
            <v>Deferred Project Costs</v>
          </cell>
          <cell r="C176" t="str">
            <v>specific - split by plant accting</v>
          </cell>
          <cell r="D176">
            <v>20136644.92</v>
          </cell>
          <cell r="E176">
            <v>1278712.03</v>
          </cell>
          <cell r="G176">
            <v>372029.53</v>
          </cell>
          <cell r="K176">
            <v>21787386.480000004</v>
          </cell>
          <cell r="L176" t="str">
            <v>Plant</v>
          </cell>
          <cell r="M176" t="str">
            <v>S</v>
          </cell>
        </row>
        <row r="177">
          <cell r="A177">
            <v>186020</v>
          </cell>
          <cell r="B177" t="str">
            <v>Deferred Project Costs - History</v>
          </cell>
          <cell r="C177" t="str">
            <v>Not active 12/31/00</v>
          </cell>
        </row>
        <row r="178">
          <cell r="A178">
            <v>188010</v>
          </cell>
          <cell r="B178" t="str">
            <v>Misc Def Debits - Other</v>
          </cell>
          <cell r="C178" t="str">
            <v>specific - split by compliance</v>
          </cell>
          <cell r="D178">
            <v>19176</v>
          </cell>
          <cell r="E178">
            <v>300006.41</v>
          </cell>
          <cell r="K178">
            <v>319182.41</v>
          </cell>
          <cell r="L178" t="str">
            <v>Fin Acct - Electric</v>
          </cell>
          <cell r="M178" t="str">
            <v>A</v>
          </cell>
        </row>
        <row r="179">
          <cell r="A179">
            <v>188020</v>
          </cell>
          <cell r="B179" t="str">
            <v>Misc Def DR-Unreal G/L on NDT Sec</v>
          </cell>
          <cell r="C179" t="str">
            <v>specific - STP</v>
          </cell>
          <cell r="E179">
            <v>1</v>
          </cell>
          <cell r="K179">
            <v>1</v>
          </cell>
          <cell r="L179" t="str">
            <v>Fin Acct - Electric</v>
          </cell>
          <cell r="M179" t="str">
            <v>A</v>
          </cell>
        </row>
        <row r="180">
          <cell r="A180">
            <v>188030</v>
          </cell>
          <cell r="B180" t="str">
            <v>Misc Def DR-DSM Def Costs &amp; CC</v>
          </cell>
          <cell r="C180" t="str">
            <v>specific - TDU &amp; securtization</v>
          </cell>
          <cell r="D180">
            <v>25895616.02</v>
          </cell>
          <cell r="F180">
            <v>37311873.83</v>
          </cell>
          <cell r="K180">
            <v>63207489.849999994</v>
          </cell>
          <cell r="L180" t="str">
            <v>Fin Acct - Electric</v>
          </cell>
          <cell r="M180" t="str">
            <v>S</v>
          </cell>
        </row>
        <row r="181">
          <cell r="A181">
            <v>188031</v>
          </cell>
          <cell r="B181" t="str">
            <v>Misc Def DR-Amort of DSM</v>
          </cell>
          <cell r="C181" t="str">
            <v>specific - TDU &amp; securtization</v>
          </cell>
          <cell r="D181">
            <v>-11984215.32</v>
          </cell>
          <cell r="F181">
            <v>-17997671.66</v>
          </cell>
          <cell r="K181">
            <v>-29981886.98</v>
          </cell>
          <cell r="L181" t="str">
            <v>Fin Acct - Electric</v>
          </cell>
          <cell r="M181" t="str">
            <v>S</v>
          </cell>
        </row>
        <row r="182">
          <cell r="A182">
            <v>193010</v>
          </cell>
          <cell r="B182" t="str">
            <v>Oth Non-Curr Assets-Misc</v>
          </cell>
          <cell r="C182" t="str">
            <v>specific - based on employees per Mark DeBoer</v>
          </cell>
          <cell r="D182">
            <v>12000</v>
          </cell>
          <cell r="E182">
            <v>11000</v>
          </cell>
          <cell r="G182">
            <v>-8998</v>
          </cell>
          <cell r="K182">
            <v>14002</v>
          </cell>
          <cell r="L182" t="str">
            <v>RE Benefits</v>
          </cell>
          <cell r="M182" t="str">
            <v>S</v>
          </cell>
        </row>
        <row r="183">
          <cell r="A183">
            <v>194010</v>
          </cell>
          <cell r="B183" t="str">
            <v>Oth Non-Curr-Def Inc Tax-Fed</v>
          </cell>
          <cell r="C183" t="str">
            <v>specific - split by tax</v>
          </cell>
          <cell r="D183">
            <v>-8809570.86</v>
          </cell>
          <cell r="E183">
            <v>-12446890</v>
          </cell>
          <cell r="G183">
            <v>-1018110</v>
          </cell>
          <cell r="H183">
            <v>-452103</v>
          </cell>
          <cell r="I183">
            <v>-1735828</v>
          </cell>
          <cell r="J183">
            <v>7.19025E-05</v>
          </cell>
          <cell r="K183">
            <v>-24462501.859928098</v>
          </cell>
          <cell r="L183" t="str">
            <v>Federal Tax</v>
          </cell>
          <cell r="M183" t="str">
            <v>S</v>
          </cell>
        </row>
        <row r="184">
          <cell r="A184">
            <v>194015</v>
          </cell>
          <cell r="B184" t="str">
            <v>Oth Non-Curr-DIT-Below Line</v>
          </cell>
          <cell r="C184" t="str">
            <v>specific - split by tax</v>
          </cell>
          <cell r="D184">
            <v>-55644510.72</v>
          </cell>
          <cell r="E184">
            <v>-55644511.07</v>
          </cell>
          <cell r="K184">
            <v>-55644510.72</v>
          </cell>
          <cell r="L184" t="str">
            <v>Federal Tax</v>
          </cell>
          <cell r="M184" t="str">
            <v>S</v>
          </cell>
        </row>
        <row r="185">
          <cell r="A185">
            <v>200001</v>
          </cell>
          <cell r="B185" t="str">
            <v>Accounts Payables - Trade - Associated</v>
          </cell>
          <cell r="C185" t="str">
            <v>Not active 12/31/00</v>
          </cell>
        </row>
        <row r="186">
          <cell r="A186">
            <v>200010</v>
          </cell>
          <cell r="B186" t="str">
            <v>Accounts Payables-Trade-Assoc Co</v>
          </cell>
          <cell r="C186" t="str">
            <v>specific - Whls remain with TDU rest alloc on Rev</v>
          </cell>
          <cell r="D186">
            <v>27717498.54</v>
          </cell>
          <cell r="E186">
            <v>26675952.689999998</v>
          </cell>
          <cell r="F186">
            <v>3592482.81</v>
          </cell>
          <cell r="G186">
            <v>1456458.95</v>
          </cell>
          <cell r="H186">
            <v>-4961.76</v>
          </cell>
          <cell r="I186">
            <v>-19747.58</v>
          </cell>
          <cell r="J186">
            <v>4838.82</v>
          </cell>
          <cell r="K186">
            <v>59422522.470000006</v>
          </cell>
          <cell r="L186" t="str">
            <v>All</v>
          </cell>
          <cell r="M186" t="str">
            <v>A</v>
          </cell>
        </row>
        <row r="187">
          <cell r="A187">
            <v>201010</v>
          </cell>
          <cell r="B187" t="str">
            <v>Accounts Payables-Trade</v>
          </cell>
          <cell r="C187" t="str">
            <v>specific - split by AP</v>
          </cell>
          <cell r="D187">
            <v>0.4074</v>
          </cell>
          <cell r="E187">
            <v>0.5926</v>
          </cell>
          <cell r="K187">
            <v>1</v>
          </cell>
          <cell r="L187" t="str">
            <v>Accts Payable</v>
          </cell>
          <cell r="M187" t="str">
            <v>A</v>
          </cell>
        </row>
        <row r="188">
          <cell r="A188">
            <v>204010</v>
          </cell>
          <cell r="B188" t="str">
            <v>Accounts Payable-Other</v>
          </cell>
          <cell r="C188" t="str">
            <v>specific - split by compliance</v>
          </cell>
          <cell r="D188">
            <v>9366111.3</v>
          </cell>
          <cell r="E188">
            <v>29124485.63</v>
          </cell>
          <cell r="K188">
            <v>38490596.93</v>
          </cell>
          <cell r="L188" t="str">
            <v>Fin Acct - Electric</v>
          </cell>
          <cell r="M188" t="str">
            <v>S</v>
          </cell>
        </row>
        <row r="189">
          <cell r="A189">
            <v>204015</v>
          </cell>
          <cell r="B189" t="str">
            <v>A/P-Other-South Texas Nuclear Proj</v>
          </cell>
          <cell r="C189" t="str">
            <v>specific - STP</v>
          </cell>
          <cell r="E189">
            <v>1</v>
          </cell>
          <cell r="K189">
            <v>1</v>
          </cell>
          <cell r="L189" t="str">
            <v>Fin Acct - Electric</v>
          </cell>
          <cell r="M189" t="str">
            <v>A</v>
          </cell>
        </row>
        <row r="190">
          <cell r="A190">
            <v>204020</v>
          </cell>
          <cell r="B190" t="str">
            <v>A/P-Empl W/h-Savings After-Tax</v>
          </cell>
          <cell r="C190" t="str">
            <v>specific - based on employee headcount</v>
          </cell>
          <cell r="D190">
            <v>0.7066</v>
          </cell>
          <cell r="E190">
            <v>0.2934</v>
          </cell>
          <cell r="K190">
            <v>1</v>
          </cell>
          <cell r="L190" t="str">
            <v>Payroll</v>
          </cell>
          <cell r="M190" t="str">
            <v>A</v>
          </cell>
        </row>
        <row r="191">
          <cell r="A191">
            <v>204030</v>
          </cell>
          <cell r="B191" t="str">
            <v>A/P-Empl W/h-United Way</v>
          </cell>
          <cell r="C191" t="str">
            <v>specific - based on employee headcount</v>
          </cell>
          <cell r="D191">
            <v>0.7066</v>
          </cell>
          <cell r="E191">
            <v>0.2934</v>
          </cell>
          <cell r="K191">
            <v>1</v>
          </cell>
          <cell r="L191" t="str">
            <v>Payroll</v>
          </cell>
          <cell r="M191" t="str">
            <v>A</v>
          </cell>
        </row>
        <row r="192">
          <cell r="A192">
            <v>204050</v>
          </cell>
          <cell r="B192" t="str">
            <v>A/P - Empl W/h - Child Support</v>
          </cell>
          <cell r="C192" t="str">
            <v>specific - based on employee headcount</v>
          </cell>
          <cell r="D192">
            <v>0.7066</v>
          </cell>
          <cell r="E192">
            <v>0.2934</v>
          </cell>
          <cell r="K192">
            <v>1</v>
          </cell>
          <cell r="L192" t="str">
            <v>Payroll</v>
          </cell>
          <cell r="M192" t="str">
            <v>A</v>
          </cell>
        </row>
        <row r="193">
          <cell r="A193">
            <v>204110</v>
          </cell>
          <cell r="B193" t="str">
            <v>A/P-Empl W/h-Health Care FSA</v>
          </cell>
          <cell r="C193" t="str">
            <v>specific - based on employee headcount</v>
          </cell>
          <cell r="D193">
            <v>0.7066</v>
          </cell>
          <cell r="E193">
            <v>0.2934</v>
          </cell>
          <cell r="K193">
            <v>1</v>
          </cell>
          <cell r="L193" t="str">
            <v>Payroll</v>
          </cell>
          <cell r="M193" t="str">
            <v>A</v>
          </cell>
        </row>
        <row r="194">
          <cell r="A194">
            <v>204150</v>
          </cell>
          <cell r="B194" t="str">
            <v>A/P-Empl W/h-US Svngs Bonds W/hold</v>
          </cell>
          <cell r="C194" t="str">
            <v>specific - based on employee headcount</v>
          </cell>
          <cell r="D194">
            <v>0.7066</v>
          </cell>
          <cell r="E194">
            <v>0.2934</v>
          </cell>
          <cell r="K194">
            <v>1</v>
          </cell>
          <cell r="L194" t="str">
            <v>Payroll</v>
          </cell>
          <cell r="M194" t="str">
            <v>A</v>
          </cell>
        </row>
        <row r="195">
          <cell r="A195">
            <v>204170</v>
          </cell>
          <cell r="B195" t="str">
            <v>A/P - Empl W/h - Workers' Compensation</v>
          </cell>
          <cell r="C195" t="str">
            <v>Not active 12/31/00</v>
          </cell>
        </row>
        <row r="196">
          <cell r="A196">
            <v>204200</v>
          </cell>
          <cell r="B196" t="str">
            <v>A/P-Empl W/h-United Fund/Limestone</v>
          </cell>
          <cell r="C196" t="str">
            <v>specific - based on employee headcount</v>
          </cell>
          <cell r="D196">
            <v>0.7066</v>
          </cell>
          <cell r="E196">
            <v>0.2934</v>
          </cell>
          <cell r="K196">
            <v>1</v>
          </cell>
          <cell r="L196" t="str">
            <v>Payroll</v>
          </cell>
          <cell r="M196" t="str">
            <v>A</v>
          </cell>
        </row>
        <row r="197">
          <cell r="A197">
            <v>204210</v>
          </cell>
          <cell r="B197" t="str">
            <v>A/P-Empl W/h-American Natl Ins</v>
          </cell>
          <cell r="C197" t="str">
            <v>Not active 12/31/00</v>
          </cell>
        </row>
        <row r="198">
          <cell r="A198">
            <v>204220</v>
          </cell>
          <cell r="B198" t="str">
            <v>A/P-Empl W/h-FSA Dependent</v>
          </cell>
          <cell r="C198" t="str">
            <v>specific - based on employee headcount</v>
          </cell>
          <cell r="D198">
            <v>0.7066</v>
          </cell>
          <cell r="E198">
            <v>0.2934</v>
          </cell>
          <cell r="K198">
            <v>1</v>
          </cell>
          <cell r="L198" t="str">
            <v>Payroll</v>
          </cell>
          <cell r="M198" t="str">
            <v>A</v>
          </cell>
        </row>
        <row r="199">
          <cell r="A199">
            <v>204230</v>
          </cell>
          <cell r="B199" t="str">
            <v>A/P-Empl W/h-Savings Pre-Tax</v>
          </cell>
          <cell r="C199" t="str">
            <v>specific - based on employee headcount</v>
          </cell>
          <cell r="D199">
            <v>0.7066</v>
          </cell>
          <cell r="E199">
            <v>0.2934</v>
          </cell>
          <cell r="K199">
            <v>1</v>
          </cell>
          <cell r="L199" t="str">
            <v>Payroll</v>
          </cell>
          <cell r="M199" t="str">
            <v>A</v>
          </cell>
        </row>
        <row r="200">
          <cell r="A200">
            <v>204240</v>
          </cell>
          <cell r="B200" t="str">
            <v>A/P-Empl W/h-I.B.E.W.</v>
          </cell>
          <cell r="C200" t="str">
            <v>specific - based on employee headcount</v>
          </cell>
          <cell r="D200">
            <v>0.7066</v>
          </cell>
          <cell r="E200">
            <v>0.2934</v>
          </cell>
          <cell r="K200">
            <v>1</v>
          </cell>
          <cell r="L200" t="str">
            <v>Payroll</v>
          </cell>
          <cell r="M200" t="str">
            <v>A</v>
          </cell>
        </row>
        <row r="201">
          <cell r="A201">
            <v>204250</v>
          </cell>
          <cell r="B201" t="str">
            <v>A/P-Empl W/h-Aetna Insurance</v>
          </cell>
          <cell r="C201" t="str">
            <v>Not active 12/31/00</v>
          </cell>
        </row>
        <row r="202">
          <cell r="A202">
            <v>204260</v>
          </cell>
          <cell r="B202" t="str">
            <v>A/P-Empl W/h-Student Loans Payables</v>
          </cell>
          <cell r="C202" t="str">
            <v>Not active 12/31/00</v>
          </cell>
        </row>
        <row r="203">
          <cell r="A203">
            <v>204270</v>
          </cell>
          <cell r="B203" t="str">
            <v>A/P-Empl W/h-Savings Plus Loan</v>
          </cell>
          <cell r="C203" t="str">
            <v>specific - based on employee headcount</v>
          </cell>
          <cell r="D203">
            <v>0.7066</v>
          </cell>
          <cell r="E203">
            <v>0.2934</v>
          </cell>
          <cell r="K203">
            <v>1</v>
          </cell>
          <cell r="L203" t="str">
            <v>Payroll</v>
          </cell>
          <cell r="M203" t="str">
            <v>A</v>
          </cell>
        </row>
        <row r="204">
          <cell r="A204">
            <v>204280</v>
          </cell>
          <cell r="B204" t="str">
            <v>A/P-Empl W/h-Tx Employee Ins-LMS</v>
          </cell>
          <cell r="C204" t="str">
            <v>Not active 12/31/00</v>
          </cell>
        </row>
        <row r="205">
          <cell r="A205">
            <v>204290</v>
          </cell>
          <cell r="B205" t="str">
            <v>A/P-Empl W/h-IRS Levies</v>
          </cell>
          <cell r="C205" t="str">
            <v>Not active 12/31/00</v>
          </cell>
        </row>
        <row r="206">
          <cell r="A206">
            <v>204300</v>
          </cell>
          <cell r="B206" t="str">
            <v>A/P-Empl W/h-TEA Dues</v>
          </cell>
          <cell r="C206" t="str">
            <v>specific - based on employee headcount</v>
          </cell>
          <cell r="D206">
            <v>0.7066</v>
          </cell>
          <cell r="E206">
            <v>0.2934</v>
          </cell>
          <cell r="K206">
            <v>1</v>
          </cell>
          <cell r="L206" t="str">
            <v>Payroll</v>
          </cell>
          <cell r="M206" t="str">
            <v>A</v>
          </cell>
        </row>
        <row r="207">
          <cell r="A207">
            <v>204310</v>
          </cell>
          <cell r="B207" t="str">
            <v>A/P-Empl W/h-Credit Union (Union)</v>
          </cell>
          <cell r="C207" t="str">
            <v>Not active 12/31/00</v>
          </cell>
        </row>
        <row r="208">
          <cell r="A208">
            <v>204320</v>
          </cell>
          <cell r="B208" t="str">
            <v>A/P-Empl W/h-HI PAC / CRG</v>
          </cell>
          <cell r="C208" t="str">
            <v>specific - based on employee headcount</v>
          </cell>
          <cell r="D208">
            <v>0.7066</v>
          </cell>
          <cell r="E208">
            <v>0.2934</v>
          </cell>
          <cell r="K208">
            <v>1</v>
          </cell>
          <cell r="L208" t="str">
            <v>Payroll</v>
          </cell>
          <cell r="M208" t="str">
            <v>A</v>
          </cell>
        </row>
        <row r="209">
          <cell r="A209">
            <v>204330</v>
          </cell>
          <cell r="B209" t="str">
            <v>A/P-Empl W/h-Employee Bankruptcy</v>
          </cell>
          <cell r="C209" t="str">
            <v>Not active 12/31/00</v>
          </cell>
        </row>
        <row r="210">
          <cell r="A210">
            <v>204350</v>
          </cell>
          <cell r="B210" t="str">
            <v>A/P-Empl W/h-FSA-Cobra Health</v>
          </cell>
          <cell r="C210" t="str">
            <v>Not active 12/31/00</v>
          </cell>
        </row>
        <row r="211">
          <cell r="A211">
            <v>204360</v>
          </cell>
          <cell r="B211" t="str">
            <v>A/P-Empl W/h-Flex Ben-Wellnss/Fin</v>
          </cell>
          <cell r="C211" t="str">
            <v>specific - based on employee headcount</v>
          </cell>
          <cell r="D211">
            <v>0.7066</v>
          </cell>
          <cell r="E211">
            <v>0.2934</v>
          </cell>
          <cell r="K211">
            <v>1</v>
          </cell>
          <cell r="L211" t="str">
            <v>Payroll</v>
          </cell>
          <cell r="M211" t="str">
            <v>A</v>
          </cell>
        </row>
        <row r="212">
          <cell r="A212">
            <v>204370</v>
          </cell>
          <cell r="B212" t="str">
            <v>A/P-Empl W/h-Flex Ben-HII Com Stck</v>
          </cell>
          <cell r="C212" t="str">
            <v>Not active 12/31/00</v>
          </cell>
        </row>
        <row r="213">
          <cell r="A213">
            <v>204380</v>
          </cell>
          <cell r="B213" t="str">
            <v>A/P-Empl W/h-Flex Benefits-Vision</v>
          </cell>
          <cell r="C213" t="str">
            <v>specific - based on employee headcount</v>
          </cell>
          <cell r="D213">
            <v>0.7066</v>
          </cell>
          <cell r="E213">
            <v>0.2934</v>
          </cell>
          <cell r="K213">
            <v>1</v>
          </cell>
          <cell r="L213" t="str">
            <v>Payroll</v>
          </cell>
          <cell r="M213" t="str">
            <v>A</v>
          </cell>
        </row>
        <row r="214">
          <cell r="A214">
            <v>204390</v>
          </cell>
          <cell r="B214" t="str">
            <v>A/P-Empl W/h-Uniform Rentals</v>
          </cell>
          <cell r="C214" t="str">
            <v>Not active 12/31/00</v>
          </cell>
        </row>
        <row r="215">
          <cell r="A215">
            <v>204400</v>
          </cell>
          <cell r="B215" t="str">
            <v>A/P-Empl W/h-Credit Union-Non-Union</v>
          </cell>
          <cell r="C215" t="str">
            <v>specific - based on employee headcount</v>
          </cell>
          <cell r="D215">
            <v>0.7066</v>
          </cell>
          <cell r="E215">
            <v>0.2934</v>
          </cell>
          <cell r="K215">
            <v>1</v>
          </cell>
          <cell r="L215" t="str">
            <v>Payroll</v>
          </cell>
          <cell r="M215" t="str">
            <v>A</v>
          </cell>
        </row>
        <row r="216">
          <cell r="A216">
            <v>204410</v>
          </cell>
          <cell r="B216" t="str">
            <v>A/P-Empl W/h-Regency Garage Park</v>
          </cell>
          <cell r="C216" t="str">
            <v>specific - based on employee headcount</v>
          </cell>
          <cell r="D216">
            <v>0.7066</v>
          </cell>
          <cell r="E216">
            <v>0.2934</v>
          </cell>
          <cell r="K216">
            <v>1</v>
          </cell>
          <cell r="L216" t="str">
            <v>Payroll</v>
          </cell>
          <cell r="M216" t="str">
            <v>A</v>
          </cell>
        </row>
        <row r="217">
          <cell r="A217">
            <v>204420</v>
          </cell>
          <cell r="B217" t="str">
            <v>A/P-Helping Hand</v>
          </cell>
          <cell r="C217" t="str">
            <v>specific - immaterial - will not break out</v>
          </cell>
          <cell r="D217">
            <v>1</v>
          </cell>
          <cell r="K217">
            <v>1</v>
          </cell>
          <cell r="L217" t="str">
            <v>Revenue</v>
          </cell>
          <cell r="M217" t="str">
            <v>A</v>
          </cell>
        </row>
        <row r="218">
          <cell r="A218">
            <v>204440</v>
          </cell>
          <cell r="B218" t="str">
            <v>A/P-Customer Refunds</v>
          </cell>
          <cell r="C218" t="str">
            <v>specific - "customer related" remains with TDU</v>
          </cell>
          <cell r="D218">
            <v>1</v>
          </cell>
          <cell r="K218">
            <v>1</v>
          </cell>
          <cell r="L218" t="str">
            <v>Revenue</v>
          </cell>
          <cell r="M218" t="str">
            <v>A</v>
          </cell>
        </row>
        <row r="219">
          <cell r="A219">
            <v>204450</v>
          </cell>
          <cell r="B219" t="str">
            <v>A/P-415 Plan</v>
          </cell>
          <cell r="C219" t="str">
            <v>specific - based on employee headcount</v>
          </cell>
          <cell r="D219">
            <v>0.7066</v>
          </cell>
          <cell r="E219">
            <v>0.2934</v>
          </cell>
          <cell r="K219">
            <v>1</v>
          </cell>
          <cell r="L219" t="str">
            <v>RE Benefits</v>
          </cell>
          <cell r="M219" t="str">
            <v>A</v>
          </cell>
        </row>
        <row r="220">
          <cell r="A220">
            <v>204460</v>
          </cell>
          <cell r="B220" t="str">
            <v>A/P-Benefits Restoration Plan</v>
          </cell>
          <cell r="C220" t="str">
            <v>specific - based on employees per Mark DeBoer</v>
          </cell>
          <cell r="K220">
            <v>0</v>
          </cell>
          <cell r="L220" t="str">
            <v>RE Benefits</v>
          </cell>
          <cell r="M220" t="str">
            <v>S</v>
          </cell>
        </row>
        <row r="221">
          <cell r="A221">
            <v>204470</v>
          </cell>
          <cell r="B221" t="str">
            <v>A/P-Savings Restoration Plan</v>
          </cell>
          <cell r="C221" t="str">
            <v>Not active 12/31/00</v>
          </cell>
        </row>
        <row r="222">
          <cell r="A222">
            <v>204480</v>
          </cell>
          <cell r="B222" t="str">
            <v>A/P-Death Benefits Plan</v>
          </cell>
          <cell r="C222" t="str">
            <v>Not active 12/31/00</v>
          </cell>
        </row>
        <row r="223">
          <cell r="A223">
            <v>204998</v>
          </cell>
          <cell r="B223" t="str">
            <v>A/P-Trade-History-Associated Co</v>
          </cell>
          <cell r="C223" t="str">
            <v>Not active 12/31/00</v>
          </cell>
        </row>
        <row r="224">
          <cell r="A224">
            <v>204999</v>
          </cell>
          <cell r="B224" t="str">
            <v>A/P - Trade - History</v>
          </cell>
          <cell r="C224" t="str">
            <v>Not active 12/31/00</v>
          </cell>
        </row>
        <row r="225">
          <cell r="A225">
            <v>213974</v>
          </cell>
          <cell r="B225" t="str">
            <v>A/P-O/S Cks-CDisb (CCS Refund)-0062</v>
          </cell>
          <cell r="C225" t="str">
            <v>specific - based on cash</v>
          </cell>
          <cell r="D225">
            <v>1</v>
          </cell>
          <cell r="K225">
            <v>1</v>
          </cell>
          <cell r="L225" t="str">
            <v>Fin Acct - Electric</v>
          </cell>
          <cell r="M225" t="str">
            <v>A</v>
          </cell>
        </row>
        <row r="226">
          <cell r="A226">
            <v>213980</v>
          </cell>
          <cell r="B226" t="str">
            <v>A/P-Outstanding Cks-Cntrl Disb-0003</v>
          </cell>
          <cell r="C226" t="str">
            <v>specific - based on cash</v>
          </cell>
          <cell r="D226">
            <v>1</v>
          </cell>
          <cell r="K226">
            <v>1</v>
          </cell>
          <cell r="L226" t="str">
            <v>Fin Acct - Electric</v>
          </cell>
          <cell r="M226" t="str">
            <v>A</v>
          </cell>
        </row>
        <row r="227">
          <cell r="A227">
            <v>213994</v>
          </cell>
          <cell r="B227" t="str">
            <v>A/P-Unrecorded Liabilities</v>
          </cell>
          <cell r="C227" t="str">
            <v>specific - split by AP</v>
          </cell>
          <cell r="D227">
            <v>0.4074</v>
          </cell>
          <cell r="E227">
            <v>0.5926</v>
          </cell>
          <cell r="K227">
            <v>1</v>
          </cell>
          <cell r="L227" t="str">
            <v>Accts Payable</v>
          </cell>
          <cell r="M227" t="str">
            <v>A</v>
          </cell>
        </row>
        <row r="228">
          <cell r="A228">
            <v>213995</v>
          </cell>
          <cell r="B228" t="str">
            <v>A/P - Gen Fund Disb Clearing Account</v>
          </cell>
          <cell r="C228" t="str">
            <v>specific - based on cash</v>
          </cell>
          <cell r="D228">
            <v>1</v>
          </cell>
          <cell r="K228">
            <v>1</v>
          </cell>
          <cell r="L228" t="str">
            <v>Fin Acct - Electric</v>
          </cell>
          <cell r="M228" t="str">
            <v>A</v>
          </cell>
        </row>
        <row r="229">
          <cell r="A229">
            <v>213997</v>
          </cell>
          <cell r="B229" t="str">
            <v>A/P - Consignment Liabilities</v>
          </cell>
          <cell r="C229" t="str">
            <v>specific - split by AP</v>
          </cell>
          <cell r="D229">
            <v>0.4074</v>
          </cell>
          <cell r="E229">
            <v>0.5926</v>
          </cell>
          <cell r="K229">
            <v>1</v>
          </cell>
          <cell r="L229" t="str">
            <v>Accts Payable</v>
          </cell>
          <cell r="M229" t="str">
            <v>A</v>
          </cell>
        </row>
        <row r="230">
          <cell r="A230">
            <v>213999</v>
          </cell>
          <cell r="B230" t="str">
            <v>A/P - Goods Received / Invoice Received</v>
          </cell>
          <cell r="C230" t="str">
            <v>specific - split by AP</v>
          </cell>
          <cell r="D230">
            <v>0.4074</v>
          </cell>
          <cell r="E230">
            <v>0.5926</v>
          </cell>
          <cell r="K230">
            <v>1</v>
          </cell>
          <cell r="L230" t="str">
            <v>Accts Payable</v>
          </cell>
          <cell r="M230" t="str">
            <v>S</v>
          </cell>
        </row>
        <row r="231">
          <cell r="A231">
            <v>215010</v>
          </cell>
          <cell r="B231" t="str">
            <v>ST Notes Payables-Securities</v>
          </cell>
          <cell r="C231" t="str">
            <v>specific - split to follow adjusted net asset percent</v>
          </cell>
          <cell r="D231">
            <v>0.7154982658</v>
          </cell>
          <cell r="E231">
            <v>0.2845017343</v>
          </cell>
          <cell r="K231">
            <v>1.0000000001</v>
          </cell>
          <cell r="L231" t="str">
            <v>Fin Acct - Electric</v>
          </cell>
          <cell r="M231" t="str">
            <v>A</v>
          </cell>
        </row>
        <row r="232">
          <cell r="A232">
            <v>217010</v>
          </cell>
          <cell r="B232" t="str">
            <v>Current Portion of Long-Term Debt</v>
          </cell>
          <cell r="C232" t="str">
            <v>specific - Malakoff transfers to Genco</v>
          </cell>
          <cell r="E232">
            <v>31148.42</v>
          </cell>
          <cell r="K232">
            <v>31148.42</v>
          </cell>
          <cell r="L232" t="str">
            <v>Fin Acct - Electric</v>
          </cell>
          <cell r="M232" t="str">
            <v>S</v>
          </cell>
        </row>
        <row r="233">
          <cell r="A233">
            <v>217011</v>
          </cell>
          <cell r="B233" t="str">
            <v>Current Portion of Long-Term Debt</v>
          </cell>
          <cell r="C233" t="str">
            <v>specific - Malakoff transfers to Genco</v>
          </cell>
          <cell r="K233">
            <v>0</v>
          </cell>
        </row>
        <row r="234">
          <cell r="A234">
            <v>220010</v>
          </cell>
          <cell r="B234" t="str">
            <v>Curr&amp;Accr Liab-Income Taxes-Federal</v>
          </cell>
          <cell r="C234" t="str">
            <v>specific - actuals to be split by tax</v>
          </cell>
          <cell r="D234">
            <v>-74155158</v>
          </cell>
          <cell r="E234">
            <v>-26102550.84</v>
          </cell>
          <cell r="K234">
            <v>-100257708.84</v>
          </cell>
          <cell r="L234" t="str">
            <v>Federal Tax</v>
          </cell>
          <cell r="M234" t="str">
            <v>A</v>
          </cell>
        </row>
        <row r="235">
          <cell r="A235">
            <v>221010</v>
          </cell>
          <cell r="B235" t="str">
            <v>Curr&amp;Accr Liab-Fuel Stock-Gas</v>
          </cell>
          <cell r="C235" t="str">
            <v>specific - fuel</v>
          </cell>
          <cell r="E235">
            <v>1</v>
          </cell>
          <cell r="K235">
            <v>1</v>
          </cell>
          <cell r="L235" t="str">
            <v>Fin Acct - Electric</v>
          </cell>
          <cell r="M235" t="str">
            <v>A</v>
          </cell>
        </row>
        <row r="236">
          <cell r="A236">
            <v>221020</v>
          </cell>
          <cell r="B236" t="str">
            <v>Curr and Accr Liab - Fuel Stock - Coal</v>
          </cell>
          <cell r="C236" t="str">
            <v>specific - fuel</v>
          </cell>
          <cell r="E236">
            <v>1</v>
          </cell>
          <cell r="K236">
            <v>1</v>
          </cell>
          <cell r="L236" t="str">
            <v>Fin Acct - Electric</v>
          </cell>
          <cell r="M236" t="str">
            <v>A</v>
          </cell>
        </row>
        <row r="237">
          <cell r="A237">
            <v>221030</v>
          </cell>
          <cell r="B237" t="str">
            <v>Curr&amp;Accr Liab-Fuel Stock-Lignite</v>
          </cell>
          <cell r="C237" t="str">
            <v>specific - fuel</v>
          </cell>
          <cell r="E237">
            <v>1</v>
          </cell>
          <cell r="K237">
            <v>1</v>
          </cell>
          <cell r="L237" t="str">
            <v>Fin Acct - Electric</v>
          </cell>
          <cell r="M237" t="str">
            <v>A</v>
          </cell>
        </row>
        <row r="238">
          <cell r="A238">
            <v>221040</v>
          </cell>
          <cell r="B238" t="str">
            <v>Curr&amp;Accr Liab-Fuel Stock-Oil</v>
          </cell>
          <cell r="C238" t="str">
            <v>specific - fuel</v>
          </cell>
          <cell r="E238">
            <v>1</v>
          </cell>
          <cell r="K238">
            <v>1</v>
          </cell>
          <cell r="L238" t="str">
            <v>Fin Acct - Electric</v>
          </cell>
          <cell r="M238" t="str">
            <v>A</v>
          </cell>
        </row>
        <row r="239">
          <cell r="A239">
            <v>222010</v>
          </cell>
          <cell r="B239" t="str">
            <v>Interest Payables - Associated Companie</v>
          </cell>
          <cell r="C239" t="str">
            <v>specific - split to follow adjusted net asset percent</v>
          </cell>
          <cell r="D239">
            <v>0.7154982658</v>
          </cell>
          <cell r="E239">
            <v>0.2845017343</v>
          </cell>
          <cell r="K239">
            <v>1.0000000001</v>
          </cell>
          <cell r="L239" t="str">
            <v>Fin Acct - Electric</v>
          </cell>
          <cell r="M239" t="str">
            <v>A</v>
          </cell>
        </row>
        <row r="240">
          <cell r="A240">
            <v>223010</v>
          </cell>
          <cell r="B240" t="str">
            <v>Curr and Accr Liab - Interest - Miscell</v>
          </cell>
          <cell r="C240" t="str">
            <v>specific - split to follow adjusted net asset percent</v>
          </cell>
          <cell r="D240">
            <v>0.7154982658</v>
          </cell>
          <cell r="E240">
            <v>0.2845017343</v>
          </cell>
          <cell r="K240">
            <v>1.0000000001</v>
          </cell>
          <cell r="L240" t="str">
            <v>Fin Acct - Electric</v>
          </cell>
          <cell r="M240" t="str">
            <v>S</v>
          </cell>
        </row>
        <row r="241">
          <cell r="A241">
            <v>223015</v>
          </cell>
          <cell r="B241" t="str">
            <v>Curr and Accr Liab - Interest - Other</v>
          </cell>
          <cell r="C241" t="str">
            <v>specific - split to follow adjusted net asset percent</v>
          </cell>
          <cell r="D241">
            <v>0.7154982658</v>
          </cell>
          <cell r="E241">
            <v>0.2845017343</v>
          </cell>
          <cell r="K241">
            <v>1.0000000001</v>
          </cell>
          <cell r="L241" t="str">
            <v>Fin Acct - Electric</v>
          </cell>
          <cell r="M241" t="str">
            <v>A</v>
          </cell>
        </row>
        <row r="242">
          <cell r="A242">
            <v>223020</v>
          </cell>
          <cell r="B242" t="str">
            <v>Curr&amp;Accr Liab-Int O/U Rcvy of Fuel</v>
          </cell>
          <cell r="C242" t="str">
            <v>specific - over/under fuel remain with TDU</v>
          </cell>
          <cell r="D242">
            <v>1</v>
          </cell>
          <cell r="K242">
            <v>1</v>
          </cell>
          <cell r="L242" t="str">
            <v>Fin Acct - Electric</v>
          </cell>
          <cell r="M242" t="str">
            <v>A</v>
          </cell>
        </row>
        <row r="243">
          <cell r="A243">
            <v>223025</v>
          </cell>
          <cell r="B243" t="str">
            <v>Curr&amp;Accr Liab-Int. Pay-COLI Loan</v>
          </cell>
          <cell r="C243" t="str">
            <v>specific - split by executive benefits</v>
          </cell>
          <cell r="D243">
            <v>988854.23</v>
          </cell>
          <cell r="K243">
            <v>988854.23</v>
          </cell>
          <cell r="L243" t="str">
            <v>RE Exec Plans</v>
          </cell>
          <cell r="M243" t="str">
            <v>A</v>
          </cell>
        </row>
        <row r="244">
          <cell r="A244">
            <v>223030</v>
          </cell>
          <cell r="B244" t="str">
            <v>Curr&amp;Accr Liab-Int on Cust Deposits</v>
          </cell>
          <cell r="C244" t="str">
            <v>specific - "customer related" remains with TDU</v>
          </cell>
          <cell r="D244">
            <v>1</v>
          </cell>
          <cell r="K244">
            <v>1</v>
          </cell>
          <cell r="L244" t="str">
            <v>Revenue</v>
          </cell>
          <cell r="M244" t="str">
            <v>A</v>
          </cell>
        </row>
        <row r="245">
          <cell r="A245">
            <v>223050</v>
          </cell>
          <cell r="B245" t="str">
            <v>Curr&amp;Accr Liab-Interest Railcars</v>
          </cell>
          <cell r="C245" t="str">
            <v>specific - split by plant accting</v>
          </cell>
          <cell r="E245">
            <v>1</v>
          </cell>
          <cell r="K245">
            <v>1</v>
          </cell>
          <cell r="L245" t="str">
            <v>Plant</v>
          </cell>
          <cell r="M245" t="str">
            <v>A</v>
          </cell>
        </row>
        <row r="246">
          <cell r="A246">
            <v>223999</v>
          </cell>
          <cell r="B246" t="str">
            <v>Curr&amp;Accr Liab-Interest-History</v>
          </cell>
          <cell r="C246" t="str">
            <v>Not active 12/31/00</v>
          </cell>
        </row>
        <row r="247">
          <cell r="A247">
            <v>228010</v>
          </cell>
          <cell r="B247" t="str">
            <v>Curr&amp;Accr Liab-Dividends</v>
          </cell>
          <cell r="C247" t="str">
            <v>specific - dividends remain with TDU</v>
          </cell>
          <cell r="D247">
            <v>1</v>
          </cell>
          <cell r="K247">
            <v>1</v>
          </cell>
          <cell r="L247" t="str">
            <v>Fin Acct - Electric</v>
          </cell>
          <cell r="M247" t="str">
            <v>A</v>
          </cell>
        </row>
        <row r="248">
          <cell r="A248">
            <v>231010</v>
          </cell>
          <cell r="B248" t="str">
            <v>Curr&amp;Accr Liab-Salaries/Payroll</v>
          </cell>
          <cell r="C248" t="str">
            <v>specific - based on employee headcount</v>
          </cell>
          <cell r="D248">
            <v>0.7066</v>
          </cell>
          <cell r="E248">
            <v>0.2934</v>
          </cell>
          <cell r="K248">
            <v>1</v>
          </cell>
          <cell r="L248" t="str">
            <v>Payroll</v>
          </cell>
          <cell r="M248" t="str">
            <v>A</v>
          </cell>
        </row>
        <row r="249">
          <cell r="A249">
            <v>231011</v>
          </cell>
          <cell r="B249" t="str">
            <v>Curr&amp;Accr Liab-Monthly Salary Accr</v>
          </cell>
          <cell r="C249" t="str">
            <v>specific - based on employee headcount</v>
          </cell>
          <cell r="D249">
            <v>0.7066</v>
          </cell>
          <cell r="E249">
            <v>0.2934</v>
          </cell>
          <cell r="K249">
            <v>1</v>
          </cell>
          <cell r="L249" t="str">
            <v>Payroll</v>
          </cell>
          <cell r="M249" t="str">
            <v>A</v>
          </cell>
        </row>
        <row r="250">
          <cell r="A250">
            <v>232010</v>
          </cell>
          <cell r="B250" t="str">
            <v>Curr&amp;Accr Liab-Miscellaneous</v>
          </cell>
          <cell r="C250" t="str">
            <v>specific - split by compliance</v>
          </cell>
          <cell r="D250">
            <v>22777440.13</v>
          </cell>
          <cell r="E250">
            <v>3103456.98</v>
          </cell>
          <cell r="K250">
            <v>25880897.11</v>
          </cell>
          <cell r="L250" t="str">
            <v>Fin Acct - Electric</v>
          </cell>
          <cell r="M250" t="str">
            <v>S</v>
          </cell>
        </row>
        <row r="251">
          <cell r="A251">
            <v>232040</v>
          </cell>
          <cell r="B251" t="str">
            <v>Curr&amp;Accr Liab-Electricity Purch</v>
          </cell>
          <cell r="C251" t="str">
            <v>specific - fuel</v>
          </cell>
          <cell r="E251">
            <v>1</v>
          </cell>
          <cell r="K251">
            <v>1</v>
          </cell>
          <cell r="L251" t="str">
            <v>Revenue</v>
          </cell>
          <cell r="M251" t="str">
            <v>A</v>
          </cell>
        </row>
        <row r="252">
          <cell r="A252">
            <v>232050</v>
          </cell>
          <cell r="B252" t="str">
            <v>Curr&amp;Accr Liab-Gas Imbalance</v>
          </cell>
          <cell r="C252" t="str">
            <v>specific - fuel</v>
          </cell>
          <cell r="E252">
            <v>1</v>
          </cell>
          <cell r="K252">
            <v>1</v>
          </cell>
          <cell r="L252" t="str">
            <v>Revenue</v>
          </cell>
          <cell r="M252" t="str">
            <v>A</v>
          </cell>
        </row>
        <row r="253">
          <cell r="A253">
            <v>236999</v>
          </cell>
          <cell r="B253" t="str">
            <v>Curr&amp;Accr Liab-Freight</v>
          </cell>
          <cell r="C253" t="str">
            <v>Not active 12/31/00</v>
          </cell>
        </row>
        <row r="254">
          <cell r="A254">
            <v>240020</v>
          </cell>
          <cell r="B254" t="str">
            <v>Curr&amp;Accr Liab-Payroll Ben-Dental</v>
          </cell>
          <cell r="C254" t="str">
            <v>specific - based on employee headcount</v>
          </cell>
          <cell r="D254">
            <v>0.7066</v>
          </cell>
          <cell r="E254">
            <v>0.2934</v>
          </cell>
          <cell r="K254">
            <v>1</v>
          </cell>
          <cell r="L254" t="str">
            <v>Payroll</v>
          </cell>
          <cell r="M254" t="str">
            <v>A</v>
          </cell>
        </row>
        <row r="255">
          <cell r="A255">
            <v>240030</v>
          </cell>
          <cell r="B255" t="str">
            <v>Curr&amp;Accr Liab-Payroll Ben-Medical</v>
          </cell>
          <cell r="C255" t="str">
            <v>specific - based on employee headcount</v>
          </cell>
          <cell r="D255">
            <v>0.7066</v>
          </cell>
          <cell r="E255">
            <v>0.2934</v>
          </cell>
          <cell r="K255">
            <v>1</v>
          </cell>
          <cell r="L255" t="str">
            <v>Payroll</v>
          </cell>
          <cell r="M255" t="str">
            <v>A</v>
          </cell>
        </row>
        <row r="256">
          <cell r="A256">
            <v>240040</v>
          </cell>
          <cell r="B256" t="str">
            <v>Curr&amp;Accr Liab-Payroll Ben-Life Ins</v>
          </cell>
          <cell r="C256" t="str">
            <v>specific - based on employee headcount</v>
          </cell>
          <cell r="D256">
            <v>0.7066</v>
          </cell>
          <cell r="E256">
            <v>0.2934</v>
          </cell>
          <cell r="K256">
            <v>1</v>
          </cell>
          <cell r="L256" t="str">
            <v>Payroll</v>
          </cell>
          <cell r="M256" t="str">
            <v>A</v>
          </cell>
        </row>
        <row r="257">
          <cell r="A257">
            <v>240050</v>
          </cell>
          <cell r="B257" t="str">
            <v>Curr&amp;Accr Liab-Payrl Ben-Pers Acc</v>
          </cell>
          <cell r="C257" t="str">
            <v>specific - based on employee headcount</v>
          </cell>
          <cell r="D257">
            <v>0.7066</v>
          </cell>
          <cell r="E257">
            <v>0.2934</v>
          </cell>
          <cell r="K257">
            <v>1</v>
          </cell>
          <cell r="L257" t="str">
            <v>Payroll</v>
          </cell>
          <cell r="M257" t="str">
            <v>A</v>
          </cell>
        </row>
        <row r="258">
          <cell r="A258">
            <v>240060</v>
          </cell>
          <cell r="B258" t="str">
            <v>Curr&amp;Accr Liab-Payroll Ben-Other</v>
          </cell>
          <cell r="C258" t="str">
            <v>specific - based on employee headcount</v>
          </cell>
          <cell r="D258">
            <v>0.7066</v>
          </cell>
          <cell r="E258">
            <v>0.2934</v>
          </cell>
          <cell r="K258">
            <v>1</v>
          </cell>
          <cell r="L258" t="str">
            <v>RE Exec Plans</v>
          </cell>
          <cell r="M258" t="str">
            <v>A</v>
          </cell>
        </row>
        <row r="259">
          <cell r="A259">
            <v>240065</v>
          </cell>
          <cell r="B259" t="str">
            <v>Curr&amp;Accr Liab- Supp Emp Benefits</v>
          </cell>
          <cell r="C259" t="str">
            <v>specific - based on employee headcount</v>
          </cell>
          <cell r="D259">
            <v>0.7066</v>
          </cell>
          <cell r="E259">
            <v>0.2934</v>
          </cell>
          <cell r="K259">
            <v>1</v>
          </cell>
          <cell r="L259" t="str">
            <v>RE Exec Plans</v>
          </cell>
          <cell r="M259" t="str">
            <v>A</v>
          </cell>
        </row>
        <row r="260">
          <cell r="A260">
            <v>240070</v>
          </cell>
          <cell r="B260" t="str">
            <v>Curr and Accr Liab - Payroll Ben - Curr</v>
          </cell>
          <cell r="C260" t="str">
            <v>specific - based on employee headcount</v>
          </cell>
          <cell r="D260">
            <v>0.7066</v>
          </cell>
          <cell r="E260">
            <v>0.2934</v>
          </cell>
          <cell r="K260">
            <v>1</v>
          </cell>
          <cell r="L260" t="str">
            <v>Payroll</v>
          </cell>
          <cell r="M260" t="str">
            <v>A</v>
          </cell>
        </row>
        <row r="261">
          <cell r="A261">
            <v>240080</v>
          </cell>
          <cell r="B261" t="str">
            <v>Curr&amp;Accr Liab-Annual Incent Comp</v>
          </cell>
          <cell r="C261" t="str">
            <v>specific - split by compliance</v>
          </cell>
          <cell r="D261">
            <v>25462464.86</v>
          </cell>
          <cell r="E261">
            <v>7331572</v>
          </cell>
          <cell r="K261">
            <v>32794036.86</v>
          </cell>
          <cell r="L261" t="str">
            <v>Fin Acct - Electric</v>
          </cell>
          <cell r="M261" t="str">
            <v>A</v>
          </cell>
        </row>
        <row r="262">
          <cell r="A262">
            <v>242010</v>
          </cell>
          <cell r="B262" t="str">
            <v>Curr and Accr Liab - Payroll Taxes - FI</v>
          </cell>
          <cell r="C262" t="str">
            <v>specific - based on employee headcount</v>
          </cell>
          <cell r="D262">
            <v>0.7066</v>
          </cell>
          <cell r="E262">
            <v>0.2934</v>
          </cell>
          <cell r="K262">
            <v>1</v>
          </cell>
          <cell r="L262" t="str">
            <v>Payroll</v>
          </cell>
          <cell r="M262" t="str">
            <v>A</v>
          </cell>
        </row>
        <row r="263">
          <cell r="A263">
            <v>242020</v>
          </cell>
          <cell r="B263" t="str">
            <v>Curr and Accr Liab - Payroll Taxes - Un</v>
          </cell>
          <cell r="C263" t="str">
            <v>specific - based on employee headcount</v>
          </cell>
          <cell r="D263">
            <v>0.7066</v>
          </cell>
          <cell r="E263">
            <v>0.2934</v>
          </cell>
          <cell r="K263">
            <v>1</v>
          </cell>
          <cell r="L263" t="str">
            <v>Payroll</v>
          </cell>
          <cell r="M263" t="str">
            <v>A</v>
          </cell>
        </row>
        <row r="264">
          <cell r="A264">
            <v>242030</v>
          </cell>
          <cell r="B264" t="str">
            <v>Curr and Accr Liab - Payroll Taxes - SU</v>
          </cell>
          <cell r="C264" t="str">
            <v>Not active 12/31/00</v>
          </cell>
        </row>
        <row r="265">
          <cell r="A265">
            <v>242031</v>
          </cell>
          <cell r="B265" t="str">
            <v>Curr&amp;Accr Liab-Misc Empl Taxes</v>
          </cell>
          <cell r="C265" t="str">
            <v>specific - based on employee headcount</v>
          </cell>
          <cell r="D265">
            <v>0.7066</v>
          </cell>
          <cell r="E265">
            <v>0.2934</v>
          </cell>
          <cell r="K265">
            <v>1</v>
          </cell>
          <cell r="L265" t="str">
            <v>Payroll</v>
          </cell>
          <cell r="M265" t="str">
            <v>A</v>
          </cell>
        </row>
        <row r="266">
          <cell r="A266">
            <v>244010</v>
          </cell>
          <cell r="B266" t="str">
            <v>Curr&amp;Accr Liab-Sales Taxes on Sales</v>
          </cell>
          <cell r="C266" t="str">
            <v>specific - split to follow revenue percentages</v>
          </cell>
          <cell r="D266">
            <v>0.384834382759265</v>
          </cell>
          <cell r="E266">
            <v>0.615165617240735</v>
          </cell>
          <cell r="K266">
            <v>1</v>
          </cell>
          <cell r="L266" t="str">
            <v>Franch &amp; St Tax</v>
          </cell>
          <cell r="M266" t="str">
            <v>A</v>
          </cell>
        </row>
        <row r="267">
          <cell r="A267">
            <v>244011</v>
          </cell>
          <cell r="B267" t="str">
            <v>Curr&amp;Accr Liab-Sales Taxes History</v>
          </cell>
          <cell r="C267" t="str">
            <v>specific - split to follow revenue percentages</v>
          </cell>
          <cell r="D267">
            <v>0.384834382759265</v>
          </cell>
          <cell r="E267">
            <v>0.615165617240735</v>
          </cell>
          <cell r="K267">
            <v>1</v>
          </cell>
          <cell r="L267" t="str">
            <v>Franch &amp; St Tax</v>
          </cell>
          <cell r="M267" t="str">
            <v>A</v>
          </cell>
        </row>
        <row r="268">
          <cell r="A268">
            <v>244015</v>
          </cell>
          <cell r="B268" t="str">
            <v>Curr and Accr Liab - Sales Taxes on Sal</v>
          </cell>
          <cell r="C268" t="str">
            <v>specific - split to follow revenue percentages</v>
          </cell>
          <cell r="D268">
            <v>0.384834382759265</v>
          </cell>
          <cell r="E268">
            <v>0.615165617240735</v>
          </cell>
          <cell r="K268">
            <v>1</v>
          </cell>
          <cell r="L268" t="str">
            <v>Franch &amp; St Tax</v>
          </cell>
          <cell r="M268" t="str">
            <v>A</v>
          </cell>
        </row>
        <row r="269">
          <cell r="A269">
            <v>244020</v>
          </cell>
          <cell r="B269" t="str">
            <v>Curr&amp;Accr Liab-Sales/Use on Purch</v>
          </cell>
          <cell r="C269" t="str">
            <v>specific - split by sales tax</v>
          </cell>
          <cell r="D269">
            <v>1404885.74</v>
          </cell>
          <cell r="E269">
            <v>1613380.84</v>
          </cell>
          <cell r="K269">
            <v>3018266.58</v>
          </cell>
          <cell r="L269" t="str">
            <v>Franch &amp; St Tax</v>
          </cell>
          <cell r="M269" t="str">
            <v>S</v>
          </cell>
        </row>
        <row r="270">
          <cell r="A270">
            <v>244021</v>
          </cell>
          <cell r="B270" t="str">
            <v>Curr&amp;Accr Liab-Sales/Use on Purch History</v>
          </cell>
          <cell r="C270" t="str">
            <v>specific - split by sales tax</v>
          </cell>
          <cell r="K270">
            <v>0</v>
          </cell>
          <cell r="L270" t="str">
            <v>Franch &amp; St Tax</v>
          </cell>
          <cell r="M270" t="str">
            <v>S</v>
          </cell>
        </row>
        <row r="271">
          <cell r="A271">
            <v>244030</v>
          </cell>
          <cell r="B271" t="str">
            <v>Curr&amp;Accr Liab-Sales/Use on Pur-Adj</v>
          </cell>
          <cell r="C271" t="str">
            <v>specific - split by sales tax</v>
          </cell>
          <cell r="E271">
            <v>33714.25</v>
          </cell>
          <cell r="K271">
            <v>33714.25</v>
          </cell>
          <cell r="L271" t="str">
            <v>Franch &amp; St Tax</v>
          </cell>
          <cell r="M271" t="str">
            <v>S</v>
          </cell>
        </row>
        <row r="272">
          <cell r="A272">
            <v>245010</v>
          </cell>
          <cell r="B272" t="str">
            <v>Curr and Accr Liab - Property Taxes</v>
          </cell>
          <cell r="C272" t="str">
            <v>specific - split by property tax</v>
          </cell>
          <cell r="D272">
            <v>60789238.01</v>
          </cell>
          <cell r="E272">
            <v>49736649.29</v>
          </cell>
          <cell r="H272">
            <v>0</v>
          </cell>
          <cell r="J272">
            <v>7.19025E-05</v>
          </cell>
          <cell r="K272">
            <v>110525887.3</v>
          </cell>
          <cell r="L272" t="str">
            <v>Property Tax</v>
          </cell>
          <cell r="M272" t="str">
            <v>S</v>
          </cell>
        </row>
        <row r="273">
          <cell r="A273">
            <v>246010</v>
          </cell>
          <cell r="B273" t="str">
            <v>Curr&amp;Accr Liab-State Franch Taxes</v>
          </cell>
          <cell r="C273" t="str">
            <v>specific - split to follow revenue percentages</v>
          </cell>
          <cell r="D273">
            <v>0.384834382759265</v>
          </cell>
          <cell r="E273">
            <v>0.615165617240735</v>
          </cell>
          <cell r="K273">
            <v>1</v>
          </cell>
          <cell r="L273" t="str">
            <v>Franch &amp; St Tax</v>
          </cell>
          <cell r="M273" t="str">
            <v>A</v>
          </cell>
        </row>
        <row r="274">
          <cell r="A274">
            <v>246020</v>
          </cell>
          <cell r="B274" t="str">
            <v>Curr&amp;Accr Liab-State GRT</v>
          </cell>
          <cell r="C274" t="str">
            <v>specific - "gross receipts taxes" remain with TDU</v>
          </cell>
          <cell r="D274">
            <v>1</v>
          </cell>
          <cell r="K274">
            <v>1</v>
          </cell>
          <cell r="L274" t="str">
            <v>Revenue</v>
          </cell>
          <cell r="M274" t="str">
            <v>A</v>
          </cell>
        </row>
        <row r="275">
          <cell r="A275">
            <v>246030</v>
          </cell>
          <cell r="B275" t="str">
            <v>Curr&amp;Accr Liab-Franch Fees/GRT-City</v>
          </cell>
          <cell r="C275" t="str">
            <v>specific - "franchise fees" remains with TDU</v>
          </cell>
          <cell r="D275">
            <v>1</v>
          </cell>
          <cell r="K275">
            <v>1</v>
          </cell>
          <cell r="L275" t="str">
            <v>Revenue</v>
          </cell>
          <cell r="M275" t="str">
            <v>A</v>
          </cell>
        </row>
        <row r="276">
          <cell r="A276">
            <v>248010</v>
          </cell>
          <cell r="B276" t="str">
            <v>Curr&amp;Accr Liab-Miscellaneous Taxes</v>
          </cell>
          <cell r="C276" t="str">
            <v>specific - immaterial - will not break out</v>
          </cell>
          <cell r="D276">
            <v>1</v>
          </cell>
          <cell r="K276">
            <v>1</v>
          </cell>
          <cell r="L276" t="str">
            <v>Revenue</v>
          </cell>
          <cell r="M276" t="str">
            <v>A</v>
          </cell>
        </row>
        <row r="277">
          <cell r="A277">
            <v>251010</v>
          </cell>
          <cell r="B277" t="str">
            <v>Capital Lease Obligations-Current</v>
          </cell>
          <cell r="C277" t="str">
            <v>specific - split by plant accting</v>
          </cell>
          <cell r="D277">
            <v>161368.56</v>
          </cell>
          <cell r="E277">
            <v>1166767.77</v>
          </cell>
          <cell r="K277">
            <v>1328136.33</v>
          </cell>
          <cell r="L277" t="str">
            <v>Plant</v>
          </cell>
          <cell r="M277" t="str">
            <v>A</v>
          </cell>
        </row>
        <row r="278">
          <cell r="A278">
            <v>254010</v>
          </cell>
          <cell r="B278" t="str">
            <v>Other Curr Liab-W/h From Empl-FIT</v>
          </cell>
          <cell r="C278" t="str">
            <v>specific - based on employee headcount</v>
          </cell>
          <cell r="D278">
            <v>0.7066</v>
          </cell>
          <cell r="E278">
            <v>0.2934</v>
          </cell>
          <cell r="K278">
            <v>1</v>
          </cell>
          <cell r="L278" t="str">
            <v>Payroll</v>
          </cell>
          <cell r="M278" t="str">
            <v>A</v>
          </cell>
        </row>
        <row r="279">
          <cell r="A279">
            <v>254030</v>
          </cell>
          <cell r="B279" t="str">
            <v>Other Curr Liab-W/h From Empl-FICA</v>
          </cell>
          <cell r="C279" t="str">
            <v>specific - based on employee headcount</v>
          </cell>
          <cell r="D279">
            <v>0.7066</v>
          </cell>
          <cell r="E279">
            <v>0.2934</v>
          </cell>
          <cell r="K279">
            <v>1</v>
          </cell>
          <cell r="L279" t="str">
            <v>Payroll</v>
          </cell>
          <cell r="M279" t="str">
            <v>A</v>
          </cell>
        </row>
        <row r="280">
          <cell r="A280">
            <v>254031</v>
          </cell>
          <cell r="B280" t="str">
            <v>Other Curr Liab-W/h From Empl</v>
          </cell>
          <cell r="C280" t="str">
            <v>specific - based on employee headcount</v>
          </cell>
          <cell r="D280">
            <v>0.7066</v>
          </cell>
          <cell r="E280">
            <v>0.2934</v>
          </cell>
          <cell r="K280">
            <v>1</v>
          </cell>
          <cell r="L280" t="str">
            <v>Payroll</v>
          </cell>
          <cell r="M280" t="str">
            <v>A</v>
          </cell>
        </row>
        <row r="281">
          <cell r="A281">
            <v>255010</v>
          </cell>
          <cell r="B281" t="str">
            <v>Customer Deposits-Miscellaneous</v>
          </cell>
          <cell r="C281" t="str">
            <v>specific - "customer related" remains with TDU</v>
          </cell>
          <cell r="D281">
            <v>1</v>
          </cell>
          <cell r="K281">
            <v>1</v>
          </cell>
          <cell r="L281" t="str">
            <v>Revenue</v>
          </cell>
          <cell r="M281" t="str">
            <v>A</v>
          </cell>
        </row>
        <row r="282">
          <cell r="A282">
            <v>255020</v>
          </cell>
          <cell r="B282" t="str">
            <v>Customer Deposits-ROW Damage</v>
          </cell>
          <cell r="C282" t="str">
            <v>specific - "customer related" remains with TDU</v>
          </cell>
          <cell r="D282">
            <v>1</v>
          </cell>
          <cell r="K282">
            <v>1</v>
          </cell>
          <cell r="L282" t="str">
            <v>Revenue</v>
          </cell>
          <cell r="M282" t="str">
            <v>A</v>
          </cell>
        </row>
        <row r="283">
          <cell r="A283">
            <v>257010</v>
          </cell>
          <cell r="B283" t="str">
            <v>Property Insurance Reserve</v>
          </cell>
          <cell r="C283" t="str">
            <v>specific - TDU &amp; securtization</v>
          </cell>
          <cell r="D283">
            <v>-4485697.42</v>
          </cell>
          <cell r="K283">
            <v>-4485697.42</v>
          </cell>
          <cell r="L283" t="str">
            <v>Fin Acct - Electric</v>
          </cell>
          <cell r="M283" t="str">
            <v>S</v>
          </cell>
        </row>
        <row r="284">
          <cell r="A284">
            <v>258030</v>
          </cell>
          <cell r="B284" t="str">
            <v>Injuries &amp; Damages-Workers' Comp</v>
          </cell>
          <cell r="C284" t="str">
            <v>laws require charges to remain with TDU</v>
          </cell>
          <cell r="D284">
            <v>1</v>
          </cell>
          <cell r="K284">
            <v>1</v>
          </cell>
          <cell r="L284" t="str">
            <v>Fin Acct - Electric</v>
          </cell>
          <cell r="M284" t="str">
            <v>S</v>
          </cell>
        </row>
        <row r="285">
          <cell r="A285">
            <v>259010</v>
          </cell>
          <cell r="B285" t="str">
            <v>Pensions&amp;Benefits-FAS 87/106/112 Ben Plan</v>
          </cell>
          <cell r="C285" t="str">
            <v>specific - based on employees per Mark DeBoer</v>
          </cell>
          <cell r="L285" t="str">
            <v>Fin Acct - Electric</v>
          </cell>
          <cell r="M285" t="str">
            <v>S</v>
          </cell>
        </row>
        <row r="286">
          <cell r="A286">
            <v>259020</v>
          </cell>
          <cell r="B286" t="str">
            <v>Pensions&amp;Benefits-Restor Plans</v>
          </cell>
          <cell r="C286" t="str">
            <v>specific - split by executive benefits</v>
          </cell>
          <cell r="D286">
            <v>358019</v>
          </cell>
          <cell r="E286">
            <v>119951</v>
          </cell>
          <cell r="H286">
            <v>1763</v>
          </cell>
          <cell r="I286">
            <v>81190</v>
          </cell>
          <cell r="K286">
            <v>560923</v>
          </cell>
          <cell r="L286" t="str">
            <v>RE Exec Plans</v>
          </cell>
          <cell r="M286" t="str">
            <v>S</v>
          </cell>
        </row>
        <row r="287">
          <cell r="A287">
            <v>259021</v>
          </cell>
          <cell r="B287" t="str">
            <v>Pensions&amp;Ben-ESIP Restor Plan</v>
          </cell>
          <cell r="C287" t="str">
            <v>specific - split by executive benefits</v>
          </cell>
          <cell r="D287">
            <v>9738</v>
          </cell>
          <cell r="H287">
            <v>318</v>
          </cell>
          <cell r="I287">
            <v>704</v>
          </cell>
          <cell r="K287">
            <v>10760</v>
          </cell>
          <cell r="L287" t="str">
            <v>RE Exec Plans</v>
          </cell>
          <cell r="M287" t="str">
            <v>S</v>
          </cell>
        </row>
        <row r="288">
          <cell r="A288">
            <v>259040</v>
          </cell>
          <cell r="B288" t="str">
            <v>Benefit Restoration Plan-FAS 87</v>
          </cell>
          <cell r="C288" t="str">
            <v>specific - based on employees per Mark DeBoer</v>
          </cell>
          <cell r="D288">
            <v>6501000</v>
          </cell>
          <cell r="E288">
            <v>4376000</v>
          </cell>
          <cell r="G288">
            <v>-656424</v>
          </cell>
          <cell r="K288">
            <v>10220576</v>
          </cell>
          <cell r="L288" t="str">
            <v>RE Exec Plans</v>
          </cell>
          <cell r="M288" t="str">
            <v>S</v>
          </cell>
        </row>
        <row r="289">
          <cell r="A289">
            <v>259042</v>
          </cell>
          <cell r="B289" t="str">
            <v>PostRetirement Welfare Plan-FAS 106</v>
          </cell>
          <cell r="C289" t="str">
            <v>specific - based on employees per Mark DeBoer</v>
          </cell>
          <cell r="D289">
            <v>14967000</v>
          </cell>
          <cell r="E289">
            <v>12264000</v>
          </cell>
          <cell r="G289">
            <v>4221674.48</v>
          </cell>
          <cell r="K289">
            <v>31452674.48</v>
          </cell>
          <cell r="L289" t="str">
            <v>RE Exec Plans</v>
          </cell>
          <cell r="M289" t="str">
            <v>S</v>
          </cell>
        </row>
        <row r="290">
          <cell r="A290">
            <v>259043</v>
          </cell>
          <cell r="B290" t="str">
            <v>Postemployment Benefits-FAS 112</v>
          </cell>
          <cell r="C290" t="str">
            <v>specific - based on employees per Mark DeBoer</v>
          </cell>
          <cell r="D290">
            <v>9828000</v>
          </cell>
          <cell r="E290">
            <v>837000</v>
          </cell>
          <cell r="G290">
            <v>971100</v>
          </cell>
          <cell r="K290">
            <v>11636100</v>
          </cell>
          <cell r="L290" t="str">
            <v>RE Exec Plans</v>
          </cell>
          <cell r="M290" t="str">
            <v>S</v>
          </cell>
        </row>
        <row r="291">
          <cell r="A291">
            <v>262010</v>
          </cell>
          <cell r="B291" t="str">
            <v>Nuclear Decommissioning Reserve</v>
          </cell>
          <cell r="C291" t="str">
            <v>specific - STP</v>
          </cell>
          <cell r="E291">
            <v>1</v>
          </cell>
          <cell r="K291">
            <v>1</v>
          </cell>
          <cell r="L291" t="str">
            <v>Fin Acct - Electric</v>
          </cell>
          <cell r="M291" t="str">
            <v>A</v>
          </cell>
        </row>
        <row r="292">
          <cell r="A292">
            <v>263010</v>
          </cell>
          <cell r="B292" t="str">
            <v>Provision-Other</v>
          </cell>
          <cell r="C292" t="str">
            <v>specific - split by compliance</v>
          </cell>
          <cell r="D292">
            <v>1633874.84</v>
          </cell>
          <cell r="E292">
            <v>3805603.39</v>
          </cell>
          <cell r="K292">
            <v>5439478.23</v>
          </cell>
          <cell r="L292" t="str">
            <v>Fin Acct - Electric</v>
          </cell>
          <cell r="M292" t="str">
            <v>S</v>
          </cell>
        </row>
        <row r="293">
          <cell r="A293">
            <v>264060</v>
          </cell>
          <cell r="B293" t="str">
            <v>Contrib in Aid of Construction</v>
          </cell>
          <cell r="C293" t="str">
            <v>Not active 12/31/00</v>
          </cell>
        </row>
        <row r="294">
          <cell r="A294">
            <v>265010</v>
          </cell>
          <cell r="B294" t="str">
            <v>Oth Def CR-Employee Related</v>
          </cell>
          <cell r="C294" t="str">
            <v>specific - split by executive benefits</v>
          </cell>
          <cell r="D294">
            <v>2175066.77</v>
          </cell>
          <cell r="E294">
            <v>403300.02</v>
          </cell>
          <cell r="I294">
            <v>178664.02</v>
          </cell>
          <cell r="K294">
            <v>2757030.81</v>
          </cell>
          <cell r="L294" t="str">
            <v>RE Exec Plans</v>
          </cell>
          <cell r="M294" t="str">
            <v>S</v>
          </cell>
        </row>
        <row r="295">
          <cell r="A295">
            <v>265020</v>
          </cell>
          <cell r="B295" t="str">
            <v>Oth Def CR-Deferred Comp</v>
          </cell>
          <cell r="C295" t="str">
            <v>specific - split by executive benefits</v>
          </cell>
          <cell r="D295">
            <v>21720073.18</v>
          </cell>
          <cell r="E295">
            <v>12575668</v>
          </cell>
          <cell r="H295">
            <v>1173727</v>
          </cell>
          <cell r="I295">
            <v>4234241</v>
          </cell>
          <cell r="K295">
            <v>39703709.18</v>
          </cell>
          <cell r="L295" t="str">
            <v>RE Exec Plans</v>
          </cell>
          <cell r="M295" t="str">
            <v>S</v>
          </cell>
        </row>
        <row r="296">
          <cell r="A296">
            <v>265030</v>
          </cell>
          <cell r="B296" t="str">
            <v>Oth Def CR-Long-Term Incentives</v>
          </cell>
          <cell r="C296" t="str">
            <v>specific - split by executive benefits</v>
          </cell>
          <cell r="D296">
            <v>2364535.01</v>
          </cell>
          <cell r="E296">
            <v>144871</v>
          </cell>
          <cell r="H296">
            <v>109748</v>
          </cell>
          <cell r="I296">
            <v>348004</v>
          </cell>
          <cell r="K296">
            <v>2967158.01</v>
          </cell>
          <cell r="L296" t="str">
            <v>RE Exec Plans</v>
          </cell>
          <cell r="M296" t="str">
            <v>S</v>
          </cell>
        </row>
        <row r="297">
          <cell r="A297">
            <v>269010</v>
          </cell>
          <cell r="B297" t="str">
            <v>Other Deferred Credits - Miscellaneous</v>
          </cell>
          <cell r="C297" t="str">
            <v>specific - split by compliance</v>
          </cell>
          <cell r="D297">
            <v>2467257.3</v>
          </cell>
          <cell r="E297">
            <v>300000</v>
          </cell>
          <cell r="K297">
            <v>2767257.3</v>
          </cell>
          <cell r="L297" t="str">
            <v>Fin Acct - Electric</v>
          </cell>
          <cell r="M297" t="str">
            <v>S</v>
          </cell>
        </row>
        <row r="298">
          <cell r="A298">
            <v>269013</v>
          </cell>
          <cell r="B298" t="str">
            <v>Oth Def CR-Escheat Payable</v>
          </cell>
          <cell r="C298" t="str">
            <v>specific - based on cash</v>
          </cell>
          <cell r="D298">
            <v>1</v>
          </cell>
          <cell r="K298">
            <v>1</v>
          </cell>
          <cell r="L298" t="str">
            <v>Accts Payable</v>
          </cell>
          <cell r="M298" t="str">
            <v>A</v>
          </cell>
        </row>
        <row r="299">
          <cell r="A299">
            <v>269020</v>
          </cell>
          <cell r="B299" t="str">
            <v>Oth Def Cr-Def Rev-Power Intchng</v>
          </cell>
          <cell r="C299" t="str">
            <v>Not active 12/31/00</v>
          </cell>
        </row>
        <row r="300">
          <cell r="A300">
            <v>269030</v>
          </cell>
          <cell r="B300" t="str">
            <v>Oth Def CR-Unbilled Fuel &amp; PCRF</v>
          </cell>
          <cell r="C300" t="str">
            <v>specific - regulatory assets remain with TDU</v>
          </cell>
          <cell r="D300">
            <v>1</v>
          </cell>
          <cell r="K300">
            <v>1</v>
          </cell>
          <cell r="L300" t="str">
            <v>Revenue</v>
          </cell>
          <cell r="M300" t="str">
            <v>A</v>
          </cell>
        </row>
        <row r="301">
          <cell r="A301">
            <v>275010</v>
          </cell>
          <cell r="B301" t="str">
            <v>Long-Term Debt-First Mortgage Bonds</v>
          </cell>
          <cell r="C301" t="str">
            <v>specific - split to follow adjusted net asset percent</v>
          </cell>
          <cell r="D301">
            <v>0.7154982658</v>
          </cell>
          <cell r="E301">
            <v>0.2845017343</v>
          </cell>
          <cell r="K301">
            <v>1.0000000001</v>
          </cell>
          <cell r="L301" t="str">
            <v>Fin Acct - Electric</v>
          </cell>
          <cell r="M301" t="str">
            <v>S</v>
          </cell>
        </row>
        <row r="302">
          <cell r="A302">
            <v>275020</v>
          </cell>
          <cell r="B302" t="str">
            <v>Unamortized Discount</v>
          </cell>
          <cell r="C302" t="str">
            <v>specific - split to follow adjusted net asset percent</v>
          </cell>
          <cell r="D302">
            <v>0.7154982658</v>
          </cell>
          <cell r="E302">
            <v>0.2845017343</v>
          </cell>
          <cell r="K302">
            <v>1.0000000001</v>
          </cell>
          <cell r="L302" t="str">
            <v>Fin Acct - Electric</v>
          </cell>
          <cell r="M302" t="str">
            <v>S</v>
          </cell>
        </row>
        <row r="303">
          <cell r="A303">
            <v>275040</v>
          </cell>
          <cell r="B303" t="str">
            <v>Long-Term Notes Payable - Assoc Compani</v>
          </cell>
          <cell r="C303" t="str">
            <v>specific - split to follow adjusted net asset percent</v>
          </cell>
          <cell r="D303">
            <v>0.7154982658</v>
          </cell>
          <cell r="E303">
            <v>0.2845017343</v>
          </cell>
          <cell r="K303">
            <v>1.0000000001</v>
          </cell>
          <cell r="L303" t="str">
            <v>Fin Acct - Electric</v>
          </cell>
          <cell r="M303" t="str">
            <v>A</v>
          </cell>
        </row>
        <row r="304">
          <cell r="A304">
            <v>275997</v>
          </cell>
          <cell r="B304" t="str">
            <v>Long-Term-FMB History</v>
          </cell>
          <cell r="C304" t="str">
            <v>Not active 12/31/00</v>
          </cell>
        </row>
        <row r="305">
          <cell r="A305">
            <v>275998</v>
          </cell>
          <cell r="B305" t="str">
            <v>Unamortized Discount-History</v>
          </cell>
          <cell r="C305" t="str">
            <v>Not active 12/31/00</v>
          </cell>
        </row>
        <row r="306">
          <cell r="A306">
            <v>275999</v>
          </cell>
          <cell r="B306" t="str">
            <v>Unamortized Premium-History</v>
          </cell>
          <cell r="C306" t="str">
            <v>specific - split to follow adjusted net asset percent</v>
          </cell>
          <cell r="D306">
            <v>0.7154982658</v>
          </cell>
          <cell r="E306">
            <v>0.2845017343</v>
          </cell>
          <cell r="K306">
            <v>1.0000000001</v>
          </cell>
        </row>
        <row r="307">
          <cell r="A307">
            <v>276999</v>
          </cell>
          <cell r="B307" t="str">
            <v>Amort of Unamortized Discount</v>
          </cell>
          <cell r="C307" t="str">
            <v>specific - split to follow adjusted net asset percent</v>
          </cell>
          <cell r="D307">
            <v>0.7154982658</v>
          </cell>
          <cell r="E307">
            <v>0.2845017343</v>
          </cell>
          <cell r="K307">
            <v>1.0000000001</v>
          </cell>
          <cell r="L307" t="str">
            <v>Fin Acct - Electric</v>
          </cell>
          <cell r="M307" t="str">
            <v>S</v>
          </cell>
        </row>
        <row r="308">
          <cell r="A308">
            <v>277010</v>
          </cell>
          <cell r="B308" t="str">
            <v>Long-Term Debt - Other</v>
          </cell>
          <cell r="C308" t="str">
            <v>specific - generation related asset</v>
          </cell>
          <cell r="E308">
            <v>1</v>
          </cell>
          <cell r="K308">
            <v>1</v>
          </cell>
          <cell r="L308" t="str">
            <v>Fin Acct - Electric</v>
          </cell>
          <cell r="M308" t="str">
            <v>A</v>
          </cell>
        </row>
        <row r="309">
          <cell r="A309">
            <v>277015</v>
          </cell>
          <cell r="B309" t="str">
            <v>Long-Term Debt-Jewett</v>
          </cell>
          <cell r="C309" t="str">
            <v>specific - generation related asset</v>
          </cell>
          <cell r="E309">
            <v>1</v>
          </cell>
          <cell r="K309">
            <v>1</v>
          </cell>
          <cell r="L309" t="str">
            <v>Fin Acct - Electric</v>
          </cell>
          <cell r="M309" t="str">
            <v>A</v>
          </cell>
        </row>
        <row r="310">
          <cell r="A310">
            <v>277020</v>
          </cell>
          <cell r="B310" t="str">
            <v>Long-Term Debt-Other Bonds</v>
          </cell>
          <cell r="C310" t="str">
            <v>specific - split to follow adjusted net asset percent</v>
          </cell>
          <cell r="D310">
            <v>0.7154982658</v>
          </cell>
          <cell r="E310">
            <v>0.2845017343</v>
          </cell>
          <cell r="K310">
            <v>1.0000000001</v>
          </cell>
          <cell r="L310" t="str">
            <v>Fin Acct - Electric</v>
          </cell>
          <cell r="M310" t="str">
            <v>A</v>
          </cell>
        </row>
        <row r="311">
          <cell r="A311">
            <v>277999</v>
          </cell>
          <cell r="B311" t="str">
            <v>Long-Term Debt-Other History</v>
          </cell>
          <cell r="C311" t="str">
            <v>Not active 12/31/00</v>
          </cell>
        </row>
        <row r="312">
          <cell r="A312">
            <v>282010</v>
          </cell>
          <cell r="B312" t="str">
            <v>Capital Lease Obligations-Noncurr</v>
          </cell>
          <cell r="C312" t="str">
            <v>specific - split by plant accting</v>
          </cell>
          <cell r="D312">
            <v>1357678.08</v>
          </cell>
          <cell r="E312">
            <v>9816627.12</v>
          </cell>
          <cell r="K312">
            <v>11174305.2</v>
          </cell>
          <cell r="L312" t="str">
            <v>Plant</v>
          </cell>
          <cell r="M312" t="str">
            <v>S</v>
          </cell>
        </row>
        <row r="313">
          <cell r="A313">
            <v>285010</v>
          </cell>
          <cell r="B313" t="str">
            <v>Def Inc Taxes-Fed-Accel Amort</v>
          </cell>
          <cell r="C313" t="str">
            <v>specific - split to follow net PP&amp;E percentages</v>
          </cell>
          <cell r="D313">
            <v>0.5505040751</v>
          </cell>
          <cell r="E313">
            <v>0.4494240224</v>
          </cell>
          <cell r="H313">
            <v>0</v>
          </cell>
          <cell r="J313">
            <v>7.19025E-05</v>
          </cell>
          <cell r="K313">
            <v>1</v>
          </cell>
          <cell r="L313" t="str">
            <v>Plant</v>
          </cell>
          <cell r="M313" t="str">
            <v>S</v>
          </cell>
        </row>
        <row r="314">
          <cell r="A314">
            <v>285020</v>
          </cell>
          <cell r="B314" t="str">
            <v>Def Inc Taxes-Fed-Accel Depr</v>
          </cell>
          <cell r="C314" t="str">
            <v>specific - split by tax</v>
          </cell>
          <cell r="D314">
            <v>605311040.38</v>
          </cell>
          <cell r="E314">
            <v>543319819</v>
          </cell>
          <cell r="G314">
            <v>55670502</v>
          </cell>
          <cell r="J314">
            <v>52753</v>
          </cell>
          <cell r="K314">
            <v>1204354114.38</v>
          </cell>
          <cell r="L314" t="str">
            <v>Federal Tax</v>
          </cell>
          <cell r="M314" t="str">
            <v>S</v>
          </cell>
        </row>
        <row r="315">
          <cell r="A315">
            <v>285025</v>
          </cell>
          <cell r="B315" t="str">
            <v>DIT-Fed-Accel Depr-Below Line</v>
          </cell>
          <cell r="C315" t="str">
            <v>specific - split by tax</v>
          </cell>
          <cell r="D315">
            <v>9057922.53</v>
          </cell>
          <cell r="E315">
            <v>8420792</v>
          </cell>
          <cell r="G315">
            <v>755377</v>
          </cell>
          <cell r="J315">
            <v>716</v>
          </cell>
          <cell r="K315">
            <v>18234807.53</v>
          </cell>
          <cell r="L315" t="str">
            <v>Federal Tax</v>
          </cell>
          <cell r="M315" t="str">
            <v>S</v>
          </cell>
        </row>
        <row r="316">
          <cell r="A316">
            <v>285030</v>
          </cell>
          <cell r="B316" t="str">
            <v>Def Inc Taxes-Federal-Other</v>
          </cell>
          <cell r="C316" t="str">
            <v>specific - split by tax</v>
          </cell>
          <cell r="D316">
            <v>229607452.19</v>
          </cell>
          <cell r="E316">
            <v>483395822</v>
          </cell>
          <cell r="F316">
            <v>174778534</v>
          </cell>
          <cell r="G316">
            <v>1971373</v>
          </cell>
          <cell r="J316">
            <v>1868</v>
          </cell>
          <cell r="K316">
            <v>889755049.19</v>
          </cell>
          <cell r="L316" t="str">
            <v>Federal Tax</v>
          </cell>
          <cell r="M316" t="str">
            <v>S</v>
          </cell>
        </row>
        <row r="317">
          <cell r="A317">
            <v>285035</v>
          </cell>
          <cell r="B317" t="str">
            <v>Def Inc Taxes-Fed-Other-Below Line</v>
          </cell>
          <cell r="C317" t="str">
            <v>specific - split by tax</v>
          </cell>
          <cell r="D317">
            <v>-118076765.31</v>
          </cell>
          <cell r="E317">
            <v>35594493.69</v>
          </cell>
          <cell r="K317">
            <v>-118076765.31</v>
          </cell>
          <cell r="L317" t="str">
            <v>Federal Tax</v>
          </cell>
          <cell r="M317" t="str">
            <v>S</v>
          </cell>
        </row>
        <row r="318">
          <cell r="A318">
            <v>287010</v>
          </cell>
          <cell r="B318" t="str">
            <v>Unamortized Investment Tax Credits</v>
          </cell>
          <cell r="C318" t="str">
            <v>specific - split by tax</v>
          </cell>
          <cell r="D318">
            <v>62959074.56999999</v>
          </cell>
          <cell r="E318">
            <v>227943233</v>
          </cell>
          <cell r="K318">
            <v>290902307.57</v>
          </cell>
          <cell r="L318" t="str">
            <v>Federal Tax</v>
          </cell>
          <cell r="M318" t="str">
            <v>S</v>
          </cell>
        </row>
        <row r="319">
          <cell r="A319">
            <v>291010</v>
          </cell>
          <cell r="B319" t="str">
            <v>Divisional Equity</v>
          </cell>
          <cell r="C319" t="str">
            <v>specific - split to follow adjusted net asset percent</v>
          </cell>
          <cell r="D319">
            <v>0.7154982658</v>
          </cell>
          <cell r="E319">
            <v>0.2845017343</v>
          </cell>
          <cell r="K319">
            <v>1.0000000001</v>
          </cell>
          <cell r="L319" t="str">
            <v>Fin Acct - Electric</v>
          </cell>
          <cell r="M319" t="str">
            <v>S</v>
          </cell>
        </row>
        <row r="320">
          <cell r="A320">
            <v>292010</v>
          </cell>
          <cell r="B320" t="str">
            <v>Preferred Stock-Shares Issued</v>
          </cell>
          <cell r="C320" t="str">
            <v>specific - split to follow adjusted net asset percent</v>
          </cell>
          <cell r="D320">
            <v>0.7154982658</v>
          </cell>
          <cell r="E320">
            <v>0.2845017343</v>
          </cell>
          <cell r="K320">
            <v>1.0000000001</v>
          </cell>
          <cell r="L320" t="str">
            <v>Fin Acct - Electric</v>
          </cell>
          <cell r="M320" t="str">
            <v>A</v>
          </cell>
        </row>
        <row r="321">
          <cell r="A321">
            <v>292040</v>
          </cell>
          <cell r="B321" t="str">
            <v>Pref Stock-Cap Securities Trust-Net</v>
          </cell>
          <cell r="C321" t="str">
            <v>specific - split to follow adjusted net asset percent</v>
          </cell>
          <cell r="D321">
            <v>0.7154982658</v>
          </cell>
          <cell r="E321">
            <v>0.2845017343</v>
          </cell>
          <cell r="K321">
            <v>1.0000000001</v>
          </cell>
          <cell r="L321" t="str">
            <v>Fin Acct - Electric</v>
          </cell>
          <cell r="M321" t="str">
            <v>A</v>
          </cell>
        </row>
        <row r="322">
          <cell r="A322">
            <v>297030</v>
          </cell>
          <cell r="B322" t="str">
            <v>Retained Earnings-Dividends</v>
          </cell>
          <cell r="C322" t="str">
            <v>specific - split to follow adjusted net asset percent</v>
          </cell>
          <cell r="D322">
            <v>0.7154982658</v>
          </cell>
          <cell r="E322">
            <v>0.2845017343</v>
          </cell>
          <cell r="K322">
            <v>1.0000000001</v>
          </cell>
          <cell r="L322" t="str">
            <v>Fin Acct - Electric</v>
          </cell>
          <cell r="M322" t="str">
            <v>S</v>
          </cell>
        </row>
        <row r="323">
          <cell r="A323">
            <v>297999</v>
          </cell>
          <cell r="B323" t="str">
            <v>Retained Earnings</v>
          </cell>
          <cell r="C323" t="str">
            <v>specific - tbd</v>
          </cell>
          <cell r="K323">
            <v>0</v>
          </cell>
          <cell r="L323" t="str">
            <v>Fin Acct - Electric</v>
          </cell>
          <cell r="M323" t="str">
            <v>S</v>
          </cell>
        </row>
        <row r="324">
          <cell r="A324">
            <v>298012</v>
          </cell>
          <cell r="B324" t="str">
            <v>Benefits Minimum Liability Adj.</v>
          </cell>
          <cell r="C324" t="str">
            <v>specific - based on employees per Mark DeBoer</v>
          </cell>
          <cell r="D324">
            <v>-1452000</v>
          </cell>
          <cell r="E324">
            <v>-1130000</v>
          </cell>
          <cell r="G324">
            <v>54862</v>
          </cell>
          <cell r="K324">
            <v>-2527138</v>
          </cell>
          <cell r="L324">
            <v>0</v>
          </cell>
          <cell r="M324" t="str">
            <v>S</v>
          </cell>
        </row>
      </sheetData>
      <sheetData sheetId="9">
        <row r="8">
          <cell r="B8">
            <v>101970</v>
          </cell>
          <cell r="C8" t="str">
            <v>Cash-Other Banks</v>
          </cell>
          <cell r="D8">
            <v>2505.69</v>
          </cell>
        </row>
        <row r="9">
          <cell r="B9">
            <v>102010</v>
          </cell>
          <cell r="C9" t="str">
            <v>Cash - Gen - Chase Texas</v>
          </cell>
          <cell r="D9">
            <v>23438717.52</v>
          </cell>
        </row>
        <row r="10">
          <cell r="B10">
            <v>102030</v>
          </cell>
          <cell r="C10" t="str">
            <v>Current Cash</v>
          </cell>
        </row>
        <row r="11">
          <cell r="B11">
            <v>102040</v>
          </cell>
          <cell r="C11" t="str">
            <v>Cash-Miscellaneous-00100904987</v>
          </cell>
          <cell r="D11">
            <v>5691.77</v>
          </cell>
        </row>
        <row r="12">
          <cell r="B12">
            <v>102050</v>
          </cell>
          <cell r="C12" t="str">
            <v>Undistributed Cash</v>
          </cell>
          <cell r="D12">
            <v>191077.76</v>
          </cell>
        </row>
        <row r="13">
          <cell r="B13">
            <v>102060</v>
          </cell>
          <cell r="C13" t="str">
            <v>Manual Checks Outstanding</v>
          </cell>
        </row>
        <row r="14">
          <cell r="B14">
            <v>102090</v>
          </cell>
          <cell r="C14" t="str">
            <v>Cash-Bank One Texas / Beaumont STP</v>
          </cell>
          <cell r="D14">
            <v>0</v>
          </cell>
        </row>
        <row r="15">
          <cell r="B15">
            <v>102100</v>
          </cell>
          <cell r="C15" t="str">
            <v>Cash-Cntrl Disb-Bank of Boston-0003</v>
          </cell>
          <cell r="D15">
            <v>1105749.66</v>
          </cell>
        </row>
        <row r="16">
          <cell r="B16">
            <v>102130</v>
          </cell>
          <cell r="C16" t="str">
            <v>Cash-Payroll-Chase Texas (0003)</v>
          </cell>
          <cell r="D16">
            <v>0</v>
          </cell>
        </row>
        <row r="17">
          <cell r="B17">
            <v>102160</v>
          </cell>
          <cell r="C17" t="str">
            <v>Cash-ZBA1-TX Comm-Sprngbrnch Mgrs</v>
          </cell>
          <cell r="D17">
            <v>475.96</v>
          </cell>
        </row>
        <row r="18">
          <cell r="B18">
            <v>102170</v>
          </cell>
          <cell r="C18" t="str">
            <v>Cash-ZBA1-TX Comm-Baytwn Mgrs</v>
          </cell>
          <cell r="D18">
            <v>3221.27</v>
          </cell>
        </row>
        <row r="19">
          <cell r="B19">
            <v>102180</v>
          </cell>
          <cell r="C19" t="str">
            <v>Cash-ZBA1-TX Comm-Greenspnt Mgrs</v>
          </cell>
          <cell r="D19">
            <v>174.07</v>
          </cell>
        </row>
        <row r="20">
          <cell r="B20">
            <v>102190</v>
          </cell>
          <cell r="C20" t="str">
            <v>Cash-ZBA1-TX Comm-Law Dept Mgrs</v>
          </cell>
          <cell r="D20">
            <v>6445.5</v>
          </cell>
        </row>
        <row r="21">
          <cell r="B21">
            <v>102200</v>
          </cell>
          <cell r="C21" t="str">
            <v>Cash-ZBA1-TX Comm-Recruiting Mgrs</v>
          </cell>
          <cell r="D21">
            <v>350.49</v>
          </cell>
        </row>
        <row r="22">
          <cell r="B22">
            <v>102210</v>
          </cell>
          <cell r="C22" t="str">
            <v>Cash-ZBA1-TX Comm-Cashiers Acct</v>
          </cell>
          <cell r="D22">
            <v>19539.59</v>
          </cell>
        </row>
        <row r="23">
          <cell r="B23">
            <v>102220</v>
          </cell>
          <cell r="C23" t="str">
            <v>Cash-ZBA1-TX Comm-Katy Mgrs</v>
          </cell>
          <cell r="D23">
            <v>1482.32</v>
          </cell>
        </row>
        <row r="24">
          <cell r="B24">
            <v>102230</v>
          </cell>
          <cell r="C24" t="str">
            <v>Cash-ZBA1-TX Comm-Humble Mgrs</v>
          </cell>
          <cell r="D24">
            <v>126.78</v>
          </cell>
        </row>
        <row r="25">
          <cell r="B25">
            <v>102250</v>
          </cell>
          <cell r="C25" t="str">
            <v>Cash-ZBA1-TX Comm-Brazosprt Mgrs</v>
          </cell>
          <cell r="D25">
            <v>24</v>
          </cell>
        </row>
        <row r="26">
          <cell r="B26">
            <v>102260</v>
          </cell>
          <cell r="C26" t="str">
            <v>Cash-ZBA1-TX Comm-Cypress Mgrs</v>
          </cell>
          <cell r="D26">
            <v>-56782.68</v>
          </cell>
        </row>
        <row r="27">
          <cell r="B27">
            <v>102280</v>
          </cell>
          <cell r="C27" t="str">
            <v>Cash-ZBA1-TX Comm-Galvstn Mgrs</v>
          </cell>
          <cell r="D27">
            <v>-434.69</v>
          </cell>
        </row>
        <row r="28">
          <cell r="B28">
            <v>102290</v>
          </cell>
          <cell r="C28" t="str">
            <v>Cash-ZBA1-TX Comm-Ft Bend Mgrs</v>
          </cell>
          <cell r="D28">
            <v>197.27</v>
          </cell>
        </row>
        <row r="29">
          <cell r="B29">
            <v>102320</v>
          </cell>
          <cell r="C29" t="str">
            <v>Cash-ZBA1-TX Comm-Heat Pump Lien</v>
          </cell>
          <cell r="D29">
            <v>263</v>
          </cell>
        </row>
        <row r="30">
          <cell r="B30">
            <v>102340</v>
          </cell>
          <cell r="C30" t="str">
            <v>Cash-ZBA1-TX Comm-EDC Mgrs</v>
          </cell>
          <cell r="D30">
            <v>65232.21</v>
          </cell>
        </row>
        <row r="31">
          <cell r="B31">
            <v>102360</v>
          </cell>
          <cell r="C31" t="str">
            <v>Cash-ZBA3-TX Comm-EDC Mgrs</v>
          </cell>
          <cell r="D31">
            <v>-4169.21</v>
          </cell>
        </row>
        <row r="32">
          <cell r="B32">
            <v>102370</v>
          </cell>
          <cell r="C32" t="str">
            <v>Cash-ZBA2-TX Comm-Rec Acct Mgrs</v>
          </cell>
          <cell r="D32">
            <v>1715.58</v>
          </cell>
        </row>
        <row r="33">
          <cell r="B33">
            <v>102380</v>
          </cell>
          <cell r="C33" t="str">
            <v>Cash-ZBA2-TX Comm-ROW Mgrs</v>
          </cell>
          <cell r="D33">
            <v>166426.98</v>
          </cell>
        </row>
        <row r="34">
          <cell r="B34">
            <v>102390</v>
          </cell>
          <cell r="C34" t="str">
            <v>Cash-ZBA1-STP Petty Disbursement</v>
          </cell>
          <cell r="D34">
            <v>13562.25</v>
          </cell>
        </row>
        <row r="35">
          <cell r="B35">
            <v>102400</v>
          </cell>
          <cell r="C35" t="str">
            <v>Cash-ZBA-TX Comm-Transfer Acct</v>
          </cell>
          <cell r="D35">
            <v>68717.64</v>
          </cell>
        </row>
        <row r="36">
          <cell r="B36">
            <v>111999</v>
          </cell>
          <cell r="C36" t="str">
            <v>General Fund Receipt Clearing Account</v>
          </cell>
          <cell r="D36">
            <v>-24183025.39</v>
          </cell>
        </row>
        <row r="37">
          <cell r="B37">
            <v>112010</v>
          </cell>
          <cell r="C37" t="str">
            <v>Interest Special Deposits</v>
          </cell>
        </row>
        <row r="38">
          <cell r="B38">
            <v>114010</v>
          </cell>
          <cell r="C38" t="str">
            <v>Oth Spec Deposits</v>
          </cell>
        </row>
        <row r="39">
          <cell r="B39">
            <v>116130</v>
          </cell>
          <cell r="C39" t="str">
            <v>Petty Fund-EDC Central Shop</v>
          </cell>
        </row>
        <row r="40">
          <cell r="B40">
            <v>116140</v>
          </cell>
          <cell r="C40" t="str">
            <v>Petty Fund-Limestone</v>
          </cell>
        </row>
        <row r="41">
          <cell r="B41">
            <v>116150</v>
          </cell>
          <cell r="C41" t="str">
            <v>Petty Fund-Underground S/C</v>
          </cell>
        </row>
        <row r="42">
          <cell r="B42">
            <v>116160</v>
          </cell>
          <cell r="C42" t="str">
            <v>Petty Fund-WAP 1-4</v>
          </cell>
        </row>
        <row r="43">
          <cell r="B43">
            <v>116170</v>
          </cell>
          <cell r="C43" t="str">
            <v>Petty Fund-WAP 5-8</v>
          </cell>
        </row>
        <row r="44">
          <cell r="B44">
            <v>116190</v>
          </cell>
          <cell r="C44" t="str">
            <v>Petty Fund-Sam Bertron</v>
          </cell>
        </row>
        <row r="45">
          <cell r="B45">
            <v>116200</v>
          </cell>
          <cell r="C45" t="str">
            <v>Petty Fund-Deepwater</v>
          </cell>
        </row>
        <row r="46">
          <cell r="B46">
            <v>116210</v>
          </cell>
          <cell r="C46" t="str">
            <v>Petty Fund-PH Robinson</v>
          </cell>
        </row>
        <row r="47">
          <cell r="B47">
            <v>116220</v>
          </cell>
          <cell r="C47" t="str">
            <v>Petty Fund-Greens Bayou</v>
          </cell>
        </row>
        <row r="48">
          <cell r="B48">
            <v>116230</v>
          </cell>
          <cell r="C48" t="str">
            <v>Petty Fund-Webster</v>
          </cell>
        </row>
        <row r="49">
          <cell r="B49">
            <v>116240</v>
          </cell>
          <cell r="C49" t="str">
            <v>Petty Fund-Regulatory Svcs Austin</v>
          </cell>
          <cell r="D49">
            <v>1890.1</v>
          </cell>
        </row>
        <row r="50">
          <cell r="B50">
            <v>116250</v>
          </cell>
          <cell r="C50" t="str">
            <v>Petty Fund-Limestone Coal/Lignite</v>
          </cell>
        </row>
        <row r="51">
          <cell r="B51">
            <v>116260</v>
          </cell>
          <cell r="C51" t="str">
            <v>Petty Fund-Data Center</v>
          </cell>
        </row>
        <row r="52">
          <cell r="B52">
            <v>116280</v>
          </cell>
          <cell r="C52" t="str">
            <v>Postage Deposit Acct</v>
          </cell>
          <cell r="D52">
            <v>230000</v>
          </cell>
        </row>
        <row r="53">
          <cell r="B53">
            <v>116290</v>
          </cell>
          <cell r="C53" t="str">
            <v>Petty Fund-THW</v>
          </cell>
        </row>
        <row r="54">
          <cell r="B54">
            <v>116291</v>
          </cell>
          <cell r="C54" t="str">
            <v>Petty Fund-Cedar Bayou</v>
          </cell>
        </row>
        <row r="55">
          <cell r="B55">
            <v>120001</v>
          </cell>
          <cell r="C55" t="str">
            <v>Accounts Receivables - Associated Co -</v>
          </cell>
        </row>
        <row r="56">
          <cell r="B56">
            <v>120010</v>
          </cell>
          <cell r="C56" t="str">
            <v>Accounts Receivables-Associated Co</v>
          </cell>
          <cell r="D56">
            <v>50285788.23</v>
          </cell>
        </row>
        <row r="57">
          <cell r="B57">
            <v>121020</v>
          </cell>
          <cell r="C57" t="str">
            <v>A/R - Commodity</v>
          </cell>
          <cell r="D57">
            <v>-8871.93</v>
          </cell>
        </row>
        <row r="58">
          <cell r="B58">
            <v>121040</v>
          </cell>
          <cell r="C58" t="str">
            <v>A/R-Merchandise</v>
          </cell>
        </row>
        <row r="59">
          <cell r="B59">
            <v>121050</v>
          </cell>
          <cell r="C59" t="str">
            <v>A/R - Services</v>
          </cell>
          <cell r="D59">
            <v>0</v>
          </cell>
        </row>
        <row r="60">
          <cell r="B60">
            <v>121060</v>
          </cell>
          <cell r="C60" t="str">
            <v>A/R-Other</v>
          </cell>
          <cell r="D60">
            <v>25307449.84</v>
          </cell>
        </row>
        <row r="61">
          <cell r="B61">
            <v>121070</v>
          </cell>
          <cell r="C61" t="str">
            <v>A/R-Factored</v>
          </cell>
          <cell r="D61">
            <v>-326116506.41</v>
          </cell>
        </row>
        <row r="62">
          <cell r="B62">
            <v>121072</v>
          </cell>
          <cell r="C62" t="str">
            <v>A/R-Est. Unbilled-A/R Sold</v>
          </cell>
          <cell r="D62">
            <v>-303379494.22</v>
          </cell>
        </row>
        <row r="63">
          <cell r="B63">
            <v>121075</v>
          </cell>
          <cell r="C63" t="str">
            <v>A/R-SD to FI-CA Flowthru-Recon Acct</v>
          </cell>
          <cell r="D63">
            <v>-150</v>
          </cell>
        </row>
        <row r="64">
          <cell r="B64">
            <v>121080</v>
          </cell>
          <cell r="C64" t="str">
            <v>A/R-History</v>
          </cell>
          <cell r="D64">
            <v>319386223.14</v>
          </cell>
        </row>
        <row r="65">
          <cell r="B65">
            <v>121090</v>
          </cell>
          <cell r="C65" t="str">
            <v>A/R-Other-History</v>
          </cell>
          <cell r="D65">
            <v>3787416.23</v>
          </cell>
        </row>
        <row r="66">
          <cell r="B66">
            <v>121999</v>
          </cell>
          <cell r="C66" t="str">
            <v>A/R-Uncleared Payment of Account</v>
          </cell>
          <cell r="D66">
            <v>-4661103.78</v>
          </cell>
        </row>
        <row r="67">
          <cell r="B67">
            <v>123010</v>
          </cell>
          <cell r="C67" t="str">
            <v>Accum Prov-Uncoll Accts-Commodity</v>
          </cell>
          <cell r="D67">
            <v>-5145732.14</v>
          </cell>
        </row>
        <row r="68">
          <cell r="B68">
            <v>124010</v>
          </cell>
          <cell r="C68" t="str">
            <v>A/R-Employee Travel Advances</v>
          </cell>
          <cell r="D68">
            <v>34322</v>
          </cell>
        </row>
        <row r="69">
          <cell r="B69">
            <v>124020</v>
          </cell>
          <cell r="C69" t="str">
            <v>A/R-Employee Exp</v>
          </cell>
          <cell r="D69">
            <v>51605.12</v>
          </cell>
        </row>
        <row r="70">
          <cell r="B70">
            <v>124050</v>
          </cell>
          <cell r="C70" t="str">
            <v>A/R - Employee Notes Receivable</v>
          </cell>
          <cell r="D70">
            <v>942769.58</v>
          </cell>
        </row>
        <row r="71">
          <cell r="B71">
            <v>124055</v>
          </cell>
          <cell r="C71" t="str">
            <v>Accts Rec.-Employee-PSL</v>
          </cell>
          <cell r="D71">
            <v>-1937.78</v>
          </cell>
        </row>
        <row r="72">
          <cell r="B72">
            <v>124060</v>
          </cell>
          <cell r="C72" t="str">
            <v>A/R-Employee Merchandise</v>
          </cell>
          <cell r="D72">
            <v>2266249.92</v>
          </cell>
        </row>
        <row r="73">
          <cell r="B73">
            <v>126010</v>
          </cell>
          <cell r="C73" t="str">
            <v>Accrued Rev-Std Unacctd For</v>
          </cell>
          <cell r="D73">
            <v>342203523</v>
          </cell>
        </row>
        <row r="74">
          <cell r="B74">
            <v>127010</v>
          </cell>
          <cell r="C74" t="str">
            <v>Short-Term Notes Rec-Associated Co</v>
          </cell>
          <cell r="D74">
            <v>-16000000</v>
          </cell>
        </row>
        <row r="75">
          <cell r="B75">
            <v>128010</v>
          </cell>
          <cell r="C75" t="str">
            <v>Short-Term Notes Receivables</v>
          </cell>
          <cell r="D75">
            <v>10750.69</v>
          </cell>
        </row>
        <row r="76">
          <cell r="B76">
            <v>129010</v>
          </cell>
          <cell r="C76" t="str">
            <v>Interest Receivables - Associated Compa</v>
          </cell>
        </row>
        <row r="77">
          <cell r="B77">
            <v>131010</v>
          </cell>
          <cell r="C77" t="str">
            <v>Interest Receivables</v>
          </cell>
        </row>
        <row r="78">
          <cell r="B78">
            <v>133010</v>
          </cell>
          <cell r="C78" t="str">
            <v>Plant Materials &amp; Operating Suppl</v>
          </cell>
          <cell r="D78">
            <v>26027578.6</v>
          </cell>
        </row>
        <row r="79">
          <cell r="B79">
            <v>133998</v>
          </cell>
          <cell r="C79" t="str">
            <v>Mat &amp; Suppl-Init Entry of Stk Bal</v>
          </cell>
        </row>
        <row r="80">
          <cell r="B80">
            <v>133999</v>
          </cell>
          <cell r="C80" t="str">
            <v>Materials &amp; Supplies-Auto Posting</v>
          </cell>
          <cell r="D80">
            <v>165814960.03</v>
          </cell>
        </row>
        <row r="81">
          <cell r="B81">
            <v>135010</v>
          </cell>
          <cell r="C81" t="str">
            <v>Inventory-Fuel Gas Marketing</v>
          </cell>
          <cell r="D81">
            <v>9431281.25</v>
          </cell>
        </row>
        <row r="82">
          <cell r="B82">
            <v>135020</v>
          </cell>
          <cell r="C82" t="str">
            <v>Inventory-Fuel Oil</v>
          </cell>
          <cell r="D82">
            <v>16888504.99</v>
          </cell>
        </row>
        <row r="83">
          <cell r="B83">
            <v>135030</v>
          </cell>
          <cell r="C83" t="str">
            <v>Inventory-Fuel Coal</v>
          </cell>
          <cell r="D83">
            <v>39906958.7</v>
          </cell>
        </row>
        <row r="84">
          <cell r="B84">
            <v>135040</v>
          </cell>
          <cell r="C84" t="str">
            <v>Inventory-Fuel Lignite</v>
          </cell>
          <cell r="D84">
            <v>9596487.68</v>
          </cell>
        </row>
        <row r="85">
          <cell r="B85">
            <v>138020</v>
          </cell>
          <cell r="C85" t="str">
            <v>Inventory-Transportation</v>
          </cell>
          <cell r="D85">
            <v>1019.26</v>
          </cell>
        </row>
        <row r="86">
          <cell r="B86">
            <v>138999</v>
          </cell>
          <cell r="C86" t="str">
            <v>Stores Clearing-Automatic Posting</v>
          </cell>
          <cell r="D86">
            <v>979928.1</v>
          </cell>
        </row>
        <row r="87">
          <cell r="B87">
            <v>139010</v>
          </cell>
          <cell r="C87" t="str">
            <v>Prepayments-Insurance</v>
          </cell>
          <cell r="D87">
            <v>1279494.68</v>
          </cell>
        </row>
        <row r="88">
          <cell r="B88">
            <v>143010</v>
          </cell>
          <cell r="C88" t="str">
            <v>Prepayments-Property Taxes</v>
          </cell>
          <cell r="D88">
            <v>111418.85</v>
          </cell>
        </row>
        <row r="89">
          <cell r="B89">
            <v>143020</v>
          </cell>
          <cell r="C89" t="str">
            <v>Prepayments-Income Taxes</v>
          </cell>
        </row>
        <row r="90">
          <cell r="B90">
            <v>143030</v>
          </cell>
          <cell r="C90" t="str">
            <v>Prepayments-Other Taxes</v>
          </cell>
          <cell r="D90">
            <v>0.01</v>
          </cell>
        </row>
        <row r="91">
          <cell r="B91">
            <v>143040</v>
          </cell>
          <cell r="C91" t="str">
            <v>Prepayments-State Franchise Taxes</v>
          </cell>
          <cell r="D91">
            <v>-0.01</v>
          </cell>
        </row>
        <row r="92">
          <cell r="B92">
            <v>144010</v>
          </cell>
          <cell r="C92" t="str">
            <v>Prepayments - Other</v>
          </cell>
          <cell r="D92">
            <v>4366939.01</v>
          </cell>
        </row>
        <row r="93">
          <cell r="B93">
            <v>144020</v>
          </cell>
          <cell r="C93" t="str">
            <v>Prepayments-Executive Benefits</v>
          </cell>
          <cell r="D93">
            <v>34896.41</v>
          </cell>
        </row>
        <row r="94">
          <cell r="B94">
            <v>147030</v>
          </cell>
          <cell r="C94" t="str">
            <v>Misc Curr&amp;Accr-Def Inv GE Capital</v>
          </cell>
          <cell r="D94">
            <v>1519090</v>
          </cell>
        </row>
        <row r="95">
          <cell r="B95">
            <v>151010</v>
          </cell>
          <cell r="C95" t="str">
            <v>Long-Term Notes Receivables - Associate</v>
          </cell>
        </row>
        <row r="96">
          <cell r="B96">
            <v>153000</v>
          </cell>
          <cell r="C96" t="str">
            <v>Invest in Subsidiaries</v>
          </cell>
          <cell r="D96">
            <v>10825000</v>
          </cell>
        </row>
        <row r="97">
          <cell r="B97">
            <v>153052</v>
          </cell>
          <cell r="C97" t="str">
            <v>Investments in Subs - HL&amp;P Receivabless</v>
          </cell>
        </row>
        <row r="98">
          <cell r="B98">
            <v>153053</v>
          </cell>
          <cell r="C98" t="str">
            <v>Investments in Subs - HL&amp;P Capital Trus</v>
          </cell>
        </row>
        <row r="99">
          <cell r="B99">
            <v>153054</v>
          </cell>
          <cell r="C99" t="str">
            <v>Investments in Subs - HL&amp;P Capital Trus</v>
          </cell>
        </row>
        <row r="100">
          <cell r="B100">
            <v>157010</v>
          </cell>
          <cell r="C100" t="str">
            <v>Corp Life Ins-CSV-Split $ Life Ins</v>
          </cell>
          <cell r="D100">
            <v>549196.69</v>
          </cell>
        </row>
        <row r="101">
          <cell r="B101">
            <v>157020</v>
          </cell>
          <cell r="C101" t="str">
            <v>Corp Life Ins-DCP-BRP-EICP Plcy</v>
          </cell>
          <cell r="D101">
            <v>-47219884.82</v>
          </cell>
        </row>
        <row r="102">
          <cell r="B102">
            <v>157030</v>
          </cell>
          <cell r="C102" t="str">
            <v>Corp Life Ins-CSV-CK Insur</v>
          </cell>
          <cell r="D102">
            <v>95637596.92</v>
          </cell>
        </row>
        <row r="103">
          <cell r="B103">
            <v>157050</v>
          </cell>
          <cell r="C103" t="str">
            <v>Corp Life Ins-CSV-Death Ben Plan</v>
          </cell>
          <cell r="D103">
            <v>24378296.55</v>
          </cell>
        </row>
        <row r="104">
          <cell r="B104">
            <v>157080</v>
          </cell>
          <cell r="C104" t="str">
            <v>Corp Life Ins-Plcy Ln-Dth Ben Pln</v>
          </cell>
          <cell r="D104">
            <v>-17965796.5</v>
          </cell>
        </row>
        <row r="105">
          <cell r="B105">
            <v>158010</v>
          </cell>
          <cell r="C105" t="str">
            <v>Nuclear Decommission Trusts</v>
          </cell>
          <cell r="D105">
            <v>158632973.05</v>
          </cell>
        </row>
        <row r="106">
          <cell r="B106">
            <v>162010</v>
          </cell>
          <cell r="C106" t="str">
            <v>Other Investments</v>
          </cell>
        </row>
        <row r="107">
          <cell r="B107">
            <v>163010</v>
          </cell>
          <cell r="C107" t="str">
            <v>Plant in Service (including Intangible</v>
          </cell>
          <cell r="D107">
            <v>14014411176.57</v>
          </cell>
        </row>
        <row r="108">
          <cell r="B108">
            <v>164010</v>
          </cell>
          <cell r="C108" t="str">
            <v>Plant Held for Future Use</v>
          </cell>
          <cell r="D108">
            <v>48489976.28</v>
          </cell>
        </row>
        <row r="109">
          <cell r="B109">
            <v>170010</v>
          </cell>
          <cell r="C109" t="str">
            <v>Construction Work In Progress</v>
          </cell>
          <cell r="D109">
            <v>367997067.12</v>
          </cell>
        </row>
        <row r="110">
          <cell r="B110">
            <v>171010</v>
          </cell>
          <cell r="C110" t="str">
            <v>Accum Depr-Plant in Service</v>
          </cell>
          <cell r="D110">
            <v>-6486213265.49</v>
          </cell>
        </row>
        <row r="111">
          <cell r="B111">
            <v>172010</v>
          </cell>
          <cell r="C111" t="str">
            <v>Accum Amort-Plant in Service</v>
          </cell>
          <cell r="D111">
            <v>-27747872.64</v>
          </cell>
        </row>
        <row r="112">
          <cell r="B112">
            <v>174010</v>
          </cell>
          <cell r="C112" t="str">
            <v>Nucl Fuel Proc Ref/Con/Enr &amp; Fab</v>
          </cell>
          <cell r="D112">
            <v>13390388.08</v>
          </cell>
        </row>
        <row r="113">
          <cell r="B113">
            <v>174020</v>
          </cell>
          <cell r="C113" t="str">
            <v>Nuclear Fuel Materials &amp; Assemblies</v>
          </cell>
          <cell r="D113">
            <v>378799.89</v>
          </cell>
        </row>
        <row r="114">
          <cell r="B114">
            <v>174030</v>
          </cell>
          <cell r="C114" t="str">
            <v>Nuclear Fuel Assemblies in Reactor</v>
          </cell>
          <cell r="D114">
            <v>69400247.78</v>
          </cell>
        </row>
        <row r="115">
          <cell r="B115">
            <v>174040</v>
          </cell>
          <cell r="C115" t="str">
            <v>Spent Nuclear Fuel</v>
          </cell>
          <cell r="D115">
            <v>224280600.34</v>
          </cell>
        </row>
        <row r="116">
          <cell r="B116">
            <v>174050</v>
          </cell>
          <cell r="C116" t="str">
            <v>Accum Amort-Other Utility Plant</v>
          </cell>
        </row>
        <row r="117">
          <cell r="B117">
            <v>174510</v>
          </cell>
          <cell r="C117" t="str">
            <v>Accum Amort-Nuclear Fuel Assem</v>
          </cell>
          <cell r="D117">
            <v>-268819543.61</v>
          </cell>
        </row>
        <row r="118">
          <cell r="B118">
            <v>174520</v>
          </cell>
          <cell r="C118" t="str">
            <v>Accum Amort-Capital Leases</v>
          </cell>
          <cell r="D118">
            <v>-55879384.95</v>
          </cell>
        </row>
        <row r="119">
          <cell r="B119">
            <v>174530</v>
          </cell>
          <cell r="C119" t="str">
            <v>Accum Depr-T-Plan</v>
          </cell>
          <cell r="D119">
            <v>-9725842</v>
          </cell>
        </row>
        <row r="120">
          <cell r="B120">
            <v>174540</v>
          </cell>
          <cell r="C120" t="str">
            <v>Accum Prov for Depl-Leases</v>
          </cell>
          <cell r="D120">
            <v>-3959220.9</v>
          </cell>
        </row>
        <row r="121">
          <cell r="B121">
            <v>174995</v>
          </cell>
          <cell r="C121" t="str">
            <v>Plant in Service - History</v>
          </cell>
        </row>
        <row r="122">
          <cell r="B122">
            <v>174996</v>
          </cell>
          <cell r="C122" t="str">
            <v>Plant in Service - Capital Leases - His</v>
          </cell>
          <cell r="D122">
            <v>66873373.44</v>
          </cell>
        </row>
        <row r="123">
          <cell r="B123">
            <v>174997</v>
          </cell>
          <cell r="C123" t="str">
            <v>Plant Held for Future Use - Histoy</v>
          </cell>
        </row>
        <row r="124">
          <cell r="B124">
            <v>174998</v>
          </cell>
          <cell r="C124" t="str">
            <v>Construction Work in Progress - History</v>
          </cell>
        </row>
        <row r="125">
          <cell r="B125">
            <v>174999</v>
          </cell>
          <cell r="C125" t="str">
            <v>Accumulated Depreciation-History</v>
          </cell>
          <cell r="D125">
            <v>0</v>
          </cell>
        </row>
        <row r="126">
          <cell r="B126">
            <v>175010</v>
          </cell>
          <cell r="C126" t="str">
            <v>Clearing-Stores</v>
          </cell>
          <cell r="D126">
            <v>375469.14</v>
          </cell>
        </row>
        <row r="127">
          <cell r="B127">
            <v>175020</v>
          </cell>
          <cell r="C127" t="str">
            <v>Clearing-Payroll &amp; Benefits</v>
          </cell>
          <cell r="D127">
            <v>73844.58</v>
          </cell>
        </row>
        <row r="128">
          <cell r="B128">
            <v>175030</v>
          </cell>
          <cell r="C128" t="str">
            <v>Clearing-Transportation</v>
          </cell>
        </row>
        <row r="129">
          <cell r="B129">
            <v>176501</v>
          </cell>
          <cell r="C129" t="str">
            <v>Clearing-Estimated Labor Cost</v>
          </cell>
          <cell r="D129">
            <v>657.71</v>
          </cell>
        </row>
        <row r="130">
          <cell r="B130">
            <v>176985</v>
          </cell>
          <cell r="C130" t="str">
            <v>Clearing-3rd Party Billing Orders</v>
          </cell>
          <cell r="D130">
            <v>0</v>
          </cell>
        </row>
        <row r="131">
          <cell r="B131">
            <v>176986</v>
          </cell>
          <cell r="C131" t="str">
            <v>Clearing-Temp Suspense</v>
          </cell>
          <cell r="D131">
            <v>809.02</v>
          </cell>
        </row>
        <row r="132">
          <cell r="B132">
            <v>176987</v>
          </cell>
          <cell r="C132" t="str">
            <v>Clearing-Joint Use Repr/Maint Bill</v>
          </cell>
        </row>
        <row r="133">
          <cell r="B133">
            <v>176988</v>
          </cell>
          <cell r="C133" t="str">
            <v>Clearing-Misc Billing</v>
          </cell>
          <cell r="D133">
            <v>-1170</v>
          </cell>
        </row>
        <row r="134">
          <cell r="B134">
            <v>176990</v>
          </cell>
          <cell r="C134" t="str">
            <v>Clearing-Asset Interco-Xfer-Out</v>
          </cell>
          <cell r="D134">
            <v>0</v>
          </cell>
        </row>
        <row r="135">
          <cell r="B135">
            <v>176991</v>
          </cell>
          <cell r="C135" t="str">
            <v>Clearing-Payroll Doc Split Acct</v>
          </cell>
          <cell r="D135">
            <v>30588.38</v>
          </cell>
        </row>
        <row r="136">
          <cell r="B136">
            <v>176992</v>
          </cell>
          <cell r="C136" t="str">
            <v>Clearing-G/L Balance Conversion</v>
          </cell>
        </row>
        <row r="137">
          <cell r="B137">
            <v>176993</v>
          </cell>
          <cell r="C137" t="str">
            <v>Clearing-Work Order Contribution</v>
          </cell>
        </row>
        <row r="138">
          <cell r="B138">
            <v>176995</v>
          </cell>
          <cell r="C138" t="str">
            <v>Clearing-Salv/Cost of Remvl-Cap Ord</v>
          </cell>
          <cell r="D138">
            <v>37980719.73</v>
          </cell>
        </row>
        <row r="139">
          <cell r="B139">
            <v>176997</v>
          </cell>
          <cell r="C139" t="str">
            <v>Clearing-Invest Rcvy Cap Salvage</v>
          </cell>
          <cell r="D139">
            <v>-710744.81</v>
          </cell>
        </row>
        <row r="140">
          <cell r="B140">
            <v>176998</v>
          </cell>
          <cell r="C140" t="str">
            <v>Clearing-Invest Rcvry O &amp; M Salvage</v>
          </cell>
        </row>
        <row r="141">
          <cell r="B141">
            <v>176999</v>
          </cell>
          <cell r="C141" t="str">
            <v>Clearing-Suppl Discounts-Net Method</v>
          </cell>
          <cell r="D141">
            <v>12286.26</v>
          </cell>
        </row>
        <row r="142">
          <cell r="B142">
            <v>177010</v>
          </cell>
          <cell r="C142" t="str">
            <v>Unamortized Debt Costs</v>
          </cell>
          <cell r="D142">
            <v>41818963.27</v>
          </cell>
        </row>
        <row r="143">
          <cell r="B143">
            <v>177020</v>
          </cell>
          <cell r="C143" t="str">
            <v>Unamortized Loss on Reacquired Debt</v>
          </cell>
          <cell r="D143">
            <v>108897671.33</v>
          </cell>
        </row>
        <row r="144">
          <cell r="B144">
            <v>177994</v>
          </cell>
          <cell r="C144" t="str">
            <v>Unamort Loss on Reacq Debt-History</v>
          </cell>
        </row>
        <row r="145">
          <cell r="B145">
            <v>177995</v>
          </cell>
          <cell r="C145" t="str">
            <v>Unamortized Debt Costs-History</v>
          </cell>
        </row>
        <row r="146">
          <cell r="B146">
            <v>177998</v>
          </cell>
          <cell r="C146" t="str">
            <v>Amort of Loss on Reacquired Debt</v>
          </cell>
          <cell r="D146">
            <v>-32758762.28</v>
          </cell>
        </row>
        <row r="147">
          <cell r="B147">
            <v>177999</v>
          </cell>
          <cell r="C147" t="str">
            <v>Amortization of Issuance Costs</v>
          </cell>
          <cell r="D147">
            <v>-13376806.62</v>
          </cell>
        </row>
        <row r="148">
          <cell r="B148">
            <v>179010</v>
          </cell>
          <cell r="C148" t="str">
            <v>Regulatory Assets</v>
          </cell>
          <cell r="D148">
            <v>535786824</v>
          </cell>
        </row>
        <row r="149">
          <cell r="B149">
            <v>179020</v>
          </cell>
          <cell r="C149" t="str">
            <v>Amort of Reg Assets-Def Plant Cost</v>
          </cell>
        </row>
        <row r="150">
          <cell r="B150">
            <v>179030</v>
          </cell>
          <cell r="C150" t="str">
            <v>Regulatory Assets-Other</v>
          </cell>
          <cell r="D150">
            <v>305589568.8</v>
          </cell>
        </row>
        <row r="151">
          <cell r="B151">
            <v>179040</v>
          </cell>
          <cell r="C151" t="str">
            <v>Amort of Regulatory Assets-Other</v>
          </cell>
          <cell r="D151">
            <v>-305589568.8</v>
          </cell>
        </row>
        <row r="152">
          <cell r="B152">
            <v>179060</v>
          </cell>
          <cell r="C152" t="str">
            <v>Regulatory Assets-Docket</v>
          </cell>
          <cell r="D152">
            <v>41317141.08</v>
          </cell>
        </row>
        <row r="153">
          <cell r="B153">
            <v>179070</v>
          </cell>
          <cell r="C153" t="str">
            <v>Regulatory Assets-Stranded Costs</v>
          </cell>
        </row>
        <row r="154">
          <cell r="B154">
            <v>179075</v>
          </cell>
          <cell r="C154" t="str">
            <v>Regulatory Assets-Legislation</v>
          </cell>
          <cell r="D154">
            <v>-251964276.5</v>
          </cell>
        </row>
        <row r="155">
          <cell r="B155">
            <v>179997</v>
          </cell>
          <cell r="C155" t="str">
            <v>Regulatory Assets-Other History</v>
          </cell>
        </row>
        <row r="156">
          <cell r="B156">
            <v>179998</v>
          </cell>
          <cell r="C156" t="str">
            <v>Amort of Deferred Plant History</v>
          </cell>
        </row>
        <row r="157">
          <cell r="B157">
            <v>179999</v>
          </cell>
          <cell r="C157" t="str">
            <v>Regulatory Assets-History</v>
          </cell>
        </row>
        <row r="158">
          <cell r="B158">
            <v>181010</v>
          </cell>
          <cell r="C158" t="str">
            <v>RTA-FAS109 DR-Eq AFUDC-Open</v>
          </cell>
          <cell r="D158">
            <v>1722610.54</v>
          </cell>
        </row>
        <row r="159">
          <cell r="B159">
            <v>181020</v>
          </cell>
          <cell r="C159" t="str">
            <v>RTA-SFAS109 DR-Eq AFUDC-Closed</v>
          </cell>
          <cell r="D159">
            <v>531408711.57</v>
          </cell>
        </row>
        <row r="160">
          <cell r="B160">
            <v>181030</v>
          </cell>
          <cell r="C160" t="str">
            <v>RTA-Amort SFAS109 DR-Eq AFUDC</v>
          </cell>
          <cell r="D160">
            <v>-266616722.35</v>
          </cell>
        </row>
        <row r="161">
          <cell r="B161">
            <v>181040</v>
          </cell>
          <cell r="C161" t="str">
            <v>RTA-SFAS109 DR-Nt Tx Debt AFUDC</v>
          </cell>
          <cell r="D161">
            <v>203852691</v>
          </cell>
        </row>
        <row r="162">
          <cell r="B162">
            <v>181050</v>
          </cell>
          <cell r="C162" t="str">
            <v>RTA-Amort 109 DR-Net Tx Dbt AFUDC</v>
          </cell>
          <cell r="D162">
            <v>-104492795.32</v>
          </cell>
        </row>
        <row r="163">
          <cell r="B163">
            <v>181070</v>
          </cell>
          <cell r="C163" t="str">
            <v>Rg Tx Asst-109 DR-Eq AFUDC Nucl-Closed</v>
          </cell>
        </row>
        <row r="164">
          <cell r="B164">
            <v>181080</v>
          </cell>
          <cell r="C164" t="str">
            <v>Rg Tx Asst-Amort 109 DR-Eq AFUDC Nucl</v>
          </cell>
        </row>
        <row r="165">
          <cell r="B165">
            <v>181100</v>
          </cell>
          <cell r="C165" t="str">
            <v>RTA-Amrt 109 DR-Net Tx AFUDC Nucl</v>
          </cell>
          <cell r="D165">
            <v>15786330.47</v>
          </cell>
        </row>
        <row r="166">
          <cell r="B166">
            <v>181110</v>
          </cell>
          <cell r="C166" t="str">
            <v>RTA-109 DR-FIT Deficiency</v>
          </cell>
          <cell r="D166">
            <v>-6767975.54</v>
          </cell>
        </row>
        <row r="167">
          <cell r="B167">
            <v>181120</v>
          </cell>
          <cell r="C167" t="str">
            <v>RTA-TX Inc(Franch) Tax Def-Net</v>
          </cell>
          <cell r="D167">
            <v>173169458</v>
          </cell>
        </row>
        <row r="168">
          <cell r="B168">
            <v>181130</v>
          </cell>
          <cell r="C168" t="str">
            <v>RTL-109 CR-Prot Excess DFIT</v>
          </cell>
          <cell r="D168">
            <v>-177513851</v>
          </cell>
        </row>
        <row r="169">
          <cell r="B169">
            <v>181140</v>
          </cell>
          <cell r="C169" t="str">
            <v>RTL-Am SFAS109 CR-Prot Exc DFIT</v>
          </cell>
          <cell r="D169">
            <v>48592546.74</v>
          </cell>
        </row>
        <row r="170">
          <cell r="B170">
            <v>181150</v>
          </cell>
          <cell r="C170" t="str">
            <v>RTL-SFAS109 Cr-ITC</v>
          </cell>
          <cell r="D170">
            <v>-234012072</v>
          </cell>
        </row>
        <row r="171">
          <cell r="B171">
            <v>181160</v>
          </cell>
          <cell r="C171" t="str">
            <v>RTL-Amort SFAS109 Cr-ITC</v>
          </cell>
          <cell r="D171">
            <v>144774115.39</v>
          </cell>
        </row>
        <row r="172">
          <cell r="B172">
            <v>181170</v>
          </cell>
          <cell r="C172" t="str">
            <v>RTA-SFAS 109 DR-GAAP Equity</v>
          </cell>
          <cell r="D172">
            <v>69048804.32</v>
          </cell>
        </row>
        <row r="173">
          <cell r="B173">
            <v>182010</v>
          </cell>
          <cell r="C173" t="str">
            <v>Pension Asset</v>
          </cell>
          <cell r="D173">
            <v>49748794</v>
          </cell>
        </row>
        <row r="174">
          <cell r="B174">
            <v>183010</v>
          </cell>
          <cell r="C174" t="str">
            <v>Over/Under Recovery of Fuel</v>
          </cell>
          <cell r="D174">
            <v>557594526.1</v>
          </cell>
        </row>
        <row r="175">
          <cell r="B175">
            <v>183020</v>
          </cell>
          <cell r="C175" t="str">
            <v>Over/Under Recovery of PCRF</v>
          </cell>
        </row>
        <row r="176">
          <cell r="B176">
            <v>186010</v>
          </cell>
          <cell r="C176" t="str">
            <v>Deferred Project Costs</v>
          </cell>
          <cell r="D176">
            <v>21787386.48</v>
          </cell>
        </row>
        <row r="177">
          <cell r="B177">
            <v>186020</v>
          </cell>
          <cell r="C177" t="str">
            <v>Deferred Project Costs - History</v>
          </cell>
        </row>
        <row r="178">
          <cell r="B178">
            <v>188010</v>
          </cell>
          <cell r="C178" t="str">
            <v>Misc Def Debits - Other</v>
          </cell>
          <cell r="D178">
            <v>319182.41</v>
          </cell>
        </row>
        <row r="179">
          <cell r="B179">
            <v>188020</v>
          </cell>
          <cell r="C179" t="str">
            <v>Misc Def DR-Unreal G/L on NDT Sec</v>
          </cell>
          <cell r="D179">
            <v>-29687194.84</v>
          </cell>
        </row>
        <row r="180">
          <cell r="B180">
            <v>188030</v>
          </cell>
          <cell r="C180" t="str">
            <v>Misc Def DR-DSM Def Costs &amp; CC</v>
          </cell>
          <cell r="D180">
            <v>63207489.85</v>
          </cell>
        </row>
        <row r="181">
          <cell r="B181">
            <v>188031</v>
          </cell>
          <cell r="C181" t="str">
            <v>Misc Def DR-Amort of DSM</v>
          </cell>
          <cell r="D181">
            <v>-29981886.98</v>
          </cell>
        </row>
        <row r="182">
          <cell r="B182">
            <v>193010</v>
          </cell>
          <cell r="C182" t="str">
            <v>Oth Non-Curr Assets-Misc</v>
          </cell>
          <cell r="D182">
            <v>14002</v>
          </cell>
        </row>
        <row r="183">
          <cell r="B183">
            <v>194010</v>
          </cell>
          <cell r="C183" t="str">
            <v>Oth Non-Curr-Def Inc Tax-Fed</v>
          </cell>
          <cell r="D183">
            <v>24462501.86</v>
          </cell>
        </row>
        <row r="184">
          <cell r="B184">
            <v>194015</v>
          </cell>
          <cell r="C184" t="str">
            <v>Oth Non-Curr-DIT-Below Line</v>
          </cell>
          <cell r="D184">
            <v>55644510.72</v>
          </cell>
        </row>
        <row r="185">
          <cell r="B185">
            <v>200001</v>
          </cell>
          <cell r="C185" t="str">
            <v>Accounts Payables - Trade - Associated</v>
          </cell>
        </row>
        <row r="186">
          <cell r="B186">
            <v>200010</v>
          </cell>
          <cell r="C186" t="str">
            <v>Accounts Payables-Trade-Assoc Co</v>
          </cell>
          <cell r="D186">
            <v>-59422522.46</v>
          </cell>
        </row>
        <row r="187">
          <cell r="B187">
            <v>201010</v>
          </cell>
          <cell r="C187" t="str">
            <v>Accounts Payables-Trade</v>
          </cell>
          <cell r="D187">
            <v>-40082370.43</v>
          </cell>
        </row>
        <row r="188">
          <cell r="B188">
            <v>204010</v>
          </cell>
          <cell r="C188" t="str">
            <v>Accounts Payable-Other</v>
          </cell>
          <cell r="D188">
            <v>-38490596.93</v>
          </cell>
        </row>
        <row r="189">
          <cell r="B189">
            <v>204015</v>
          </cell>
          <cell r="C189" t="str">
            <v>A/P-Other-South Texas Nuclear Proj</v>
          </cell>
          <cell r="D189">
            <v>-2073945.41</v>
          </cell>
        </row>
        <row r="190">
          <cell r="B190">
            <v>204020</v>
          </cell>
          <cell r="C190" t="str">
            <v>A/P-Empl W/h-Savings After-Tax</v>
          </cell>
          <cell r="D190">
            <v>356590.44</v>
          </cell>
        </row>
        <row r="191">
          <cell r="B191">
            <v>204030</v>
          </cell>
          <cell r="C191" t="str">
            <v>A/P-Empl W/h-United Way</v>
          </cell>
          <cell r="D191">
            <v>157.27</v>
          </cell>
        </row>
        <row r="192">
          <cell r="B192">
            <v>204050</v>
          </cell>
          <cell r="C192" t="str">
            <v>A/P - Empl W/h - Child Support</v>
          </cell>
          <cell r="D192">
            <v>204611.4</v>
          </cell>
        </row>
        <row r="193">
          <cell r="B193">
            <v>204110</v>
          </cell>
          <cell r="C193" t="str">
            <v>A/P-Empl W/h-Health Care FSA</v>
          </cell>
          <cell r="D193">
            <v>-77617.56</v>
          </cell>
        </row>
        <row r="194">
          <cell r="B194">
            <v>204150</v>
          </cell>
          <cell r="C194" t="str">
            <v>A/P-Empl W/h-US Svngs Bonds W/hold</v>
          </cell>
          <cell r="D194">
            <v>250</v>
          </cell>
        </row>
        <row r="195">
          <cell r="B195">
            <v>204170</v>
          </cell>
          <cell r="C195" t="str">
            <v>A/P - Empl W/h - Workers' Compensation</v>
          </cell>
        </row>
        <row r="196">
          <cell r="B196">
            <v>204200</v>
          </cell>
          <cell r="C196" t="str">
            <v>A/P-Empl W/h-United Fund/Limestone</v>
          </cell>
          <cell r="D196">
            <v>63.94</v>
          </cell>
        </row>
        <row r="197">
          <cell r="B197">
            <v>204210</v>
          </cell>
          <cell r="C197" t="str">
            <v>A/P-Empl W/h-American Natl Ins</v>
          </cell>
        </row>
        <row r="198">
          <cell r="B198">
            <v>204220</v>
          </cell>
          <cell r="C198" t="str">
            <v>A/P-Empl W/h-FSA Dependent</v>
          </cell>
          <cell r="D198">
            <v>-52846.04</v>
          </cell>
        </row>
        <row r="199">
          <cell r="B199">
            <v>204230</v>
          </cell>
          <cell r="C199" t="str">
            <v>A/P-Empl W/h-Savings Pre-Tax</v>
          </cell>
          <cell r="D199">
            <v>788415.92</v>
          </cell>
        </row>
        <row r="200">
          <cell r="B200">
            <v>204240</v>
          </cell>
          <cell r="C200" t="str">
            <v>A/P-Empl W/h-I.B.E.W.</v>
          </cell>
          <cell r="D200">
            <v>-29.18</v>
          </cell>
        </row>
        <row r="201">
          <cell r="B201">
            <v>204250</v>
          </cell>
          <cell r="C201" t="str">
            <v>A/P-Empl W/h-Aetna Insurance</v>
          </cell>
        </row>
        <row r="202">
          <cell r="B202">
            <v>204260</v>
          </cell>
          <cell r="C202" t="str">
            <v>A/P-Empl W/h-Student Loans Payables</v>
          </cell>
          <cell r="D202">
            <v>0</v>
          </cell>
        </row>
        <row r="203">
          <cell r="B203">
            <v>204270</v>
          </cell>
          <cell r="C203" t="str">
            <v>A/P-Empl W/h-Savings Plus Loan</v>
          </cell>
          <cell r="D203">
            <v>-273731.86</v>
          </cell>
        </row>
        <row r="204">
          <cell r="B204">
            <v>204280</v>
          </cell>
          <cell r="C204" t="str">
            <v>A/P-Empl W/h-Tx Employee Ins-LMS</v>
          </cell>
          <cell r="D204">
            <v>0</v>
          </cell>
        </row>
        <row r="205">
          <cell r="B205">
            <v>204290</v>
          </cell>
          <cell r="C205" t="str">
            <v>A/P-Empl W/h-IRS Levies</v>
          </cell>
          <cell r="D205">
            <v>0</v>
          </cell>
        </row>
        <row r="206">
          <cell r="B206">
            <v>204300</v>
          </cell>
          <cell r="C206" t="str">
            <v>A/P-Empl W/h-TEA Dues</v>
          </cell>
          <cell r="D206">
            <v>-55.1</v>
          </cell>
        </row>
        <row r="207">
          <cell r="B207">
            <v>204310</v>
          </cell>
          <cell r="C207" t="str">
            <v>A/P-Empl W/h-Credit Union (Union)</v>
          </cell>
          <cell r="D207">
            <v>0</v>
          </cell>
        </row>
        <row r="208">
          <cell r="B208">
            <v>204320</v>
          </cell>
          <cell r="C208" t="str">
            <v>A/P-Empl W/h-HI PAC / CRG</v>
          </cell>
          <cell r="D208">
            <v>457.5</v>
          </cell>
        </row>
        <row r="209">
          <cell r="B209">
            <v>204330</v>
          </cell>
          <cell r="C209" t="str">
            <v>A/P-Empl W/h-Employee Bankruptcy</v>
          </cell>
          <cell r="D209">
            <v>0</v>
          </cell>
        </row>
        <row r="210">
          <cell r="B210">
            <v>204350</v>
          </cell>
          <cell r="C210" t="str">
            <v>A/P-Empl W/h-FSA-Cobra Health</v>
          </cell>
        </row>
        <row r="211">
          <cell r="B211">
            <v>204360</v>
          </cell>
          <cell r="C211" t="str">
            <v>A/P-Empl W/h-Flex Ben-Wellnss/Fin</v>
          </cell>
          <cell r="D211">
            <v>458.88</v>
          </cell>
        </row>
        <row r="212">
          <cell r="B212">
            <v>204370</v>
          </cell>
          <cell r="C212" t="str">
            <v>A/P-Empl W/h-Flex Ben-HII Com Stck</v>
          </cell>
        </row>
        <row r="213">
          <cell r="B213">
            <v>204380</v>
          </cell>
          <cell r="C213" t="str">
            <v>A/P-Empl W/h-Flex Benefits-Vision</v>
          </cell>
          <cell r="D213">
            <v>-45155.63</v>
          </cell>
        </row>
        <row r="214">
          <cell r="B214">
            <v>204390</v>
          </cell>
          <cell r="C214" t="str">
            <v>A/P-Empl W/h-Uniform Rentals</v>
          </cell>
          <cell r="D214">
            <v>0</v>
          </cell>
        </row>
        <row r="215">
          <cell r="B215">
            <v>204400</v>
          </cell>
          <cell r="C215" t="str">
            <v>A/P-Empl W/h-Credit Union-Non-Union</v>
          </cell>
          <cell r="D215">
            <v>-1031522.68</v>
          </cell>
        </row>
        <row r="216">
          <cell r="B216">
            <v>204410</v>
          </cell>
          <cell r="C216" t="str">
            <v>A/P-Empl W/h-Regency Garage Park</v>
          </cell>
          <cell r="D216">
            <v>-29100.61</v>
          </cell>
        </row>
        <row r="217">
          <cell r="B217">
            <v>204420</v>
          </cell>
          <cell r="C217" t="str">
            <v>A/P-Helping Hand</v>
          </cell>
          <cell r="D217">
            <v>9226.47</v>
          </cell>
        </row>
        <row r="218">
          <cell r="B218">
            <v>204440</v>
          </cell>
          <cell r="C218" t="str">
            <v>A/P-Customer Refunds</v>
          </cell>
          <cell r="D218">
            <v>-2881906.75</v>
          </cell>
        </row>
        <row r="219">
          <cell r="B219">
            <v>204450</v>
          </cell>
          <cell r="C219" t="str">
            <v>A/P-415 Plan</v>
          </cell>
          <cell r="D219">
            <v>160092.72</v>
          </cell>
        </row>
        <row r="220">
          <cell r="B220">
            <v>204460</v>
          </cell>
          <cell r="C220" t="str">
            <v>A/P-Benefits Restoration Plan</v>
          </cell>
          <cell r="D220">
            <v>0</v>
          </cell>
        </row>
        <row r="221">
          <cell r="B221">
            <v>204470</v>
          </cell>
          <cell r="C221" t="str">
            <v>A/P-Savings Restoration Plan</v>
          </cell>
          <cell r="D221">
            <v>0</v>
          </cell>
        </row>
        <row r="222">
          <cell r="B222">
            <v>204480</v>
          </cell>
          <cell r="C222" t="str">
            <v>A/P-Death Benefits Plan</v>
          </cell>
          <cell r="D222">
            <v>0</v>
          </cell>
        </row>
        <row r="223">
          <cell r="B223">
            <v>204998</v>
          </cell>
          <cell r="C223" t="str">
            <v>A/P-Trade-History-Associated Co</v>
          </cell>
        </row>
        <row r="224">
          <cell r="B224">
            <v>204999</v>
          </cell>
          <cell r="C224" t="str">
            <v>A/P - Trade - History</v>
          </cell>
          <cell r="D224">
            <v>0</v>
          </cell>
        </row>
        <row r="225">
          <cell r="B225">
            <v>213974</v>
          </cell>
          <cell r="C225" t="str">
            <v>A/P-O/S Cks-CDisb (CCS Refund)-0062</v>
          </cell>
          <cell r="D225">
            <v>-2681370.14</v>
          </cell>
        </row>
        <row r="226">
          <cell r="B226">
            <v>213980</v>
          </cell>
          <cell r="C226" t="str">
            <v>A/P-Outstanding Cks-Cntrl Disb-0003</v>
          </cell>
          <cell r="D226">
            <v>-31997191.07</v>
          </cell>
        </row>
        <row r="227">
          <cell r="B227">
            <v>213994</v>
          </cell>
          <cell r="C227" t="str">
            <v>A/P-Unrecorded Liabilities</v>
          </cell>
          <cell r="D227">
            <v>-10620037.28</v>
          </cell>
        </row>
        <row r="228">
          <cell r="B228">
            <v>213995</v>
          </cell>
          <cell r="C228" t="str">
            <v>A/P - Gen Fund Disb Clearing Account</v>
          </cell>
          <cell r="D228">
            <v>38182717.29</v>
          </cell>
        </row>
        <row r="229">
          <cell r="B229">
            <v>213997</v>
          </cell>
          <cell r="C229" t="str">
            <v>A/P - Consignment Liabilities</v>
          </cell>
          <cell r="D229">
            <v>109478.97</v>
          </cell>
        </row>
        <row r="230">
          <cell r="B230">
            <v>213999</v>
          </cell>
          <cell r="C230" t="str">
            <v>A/P - Goods Received / Invoice Received</v>
          </cell>
          <cell r="D230">
            <v>-28508269.82</v>
          </cell>
        </row>
        <row r="231">
          <cell r="B231">
            <v>215010</v>
          </cell>
          <cell r="C231" t="str">
            <v>ST Notes Payables-Securities</v>
          </cell>
          <cell r="D231">
            <v>-266376214.5</v>
          </cell>
        </row>
        <row r="232">
          <cell r="B232">
            <v>217010</v>
          </cell>
          <cell r="C232" t="str">
            <v>Current Portion of Long-Term Debt</v>
          </cell>
          <cell r="D232">
            <v>-31148.42</v>
          </cell>
        </row>
        <row r="233">
          <cell r="B233">
            <v>217011</v>
          </cell>
          <cell r="C233" t="str">
            <v>Current Portion of Long-Term Debt</v>
          </cell>
        </row>
        <row r="234">
          <cell r="B234">
            <v>220010</v>
          </cell>
          <cell r="C234" t="str">
            <v>Curr&amp;Accr Liab-Income Taxes-Federal</v>
          </cell>
          <cell r="D234">
            <v>100257708.84</v>
          </cell>
        </row>
        <row r="235">
          <cell r="B235">
            <v>221010</v>
          </cell>
          <cell r="C235" t="str">
            <v>Curr&amp;Accr Liab-Fuel Stock-Gas</v>
          </cell>
          <cell r="D235">
            <v>-91369019.95</v>
          </cell>
        </row>
        <row r="236">
          <cell r="B236">
            <v>221020</v>
          </cell>
          <cell r="C236" t="str">
            <v>Curr and Accr Liab - Fuel Stock - Coal</v>
          </cell>
          <cell r="D236">
            <v>-11624527.78</v>
          </cell>
        </row>
        <row r="237">
          <cell r="B237">
            <v>221030</v>
          </cell>
          <cell r="C237" t="str">
            <v>Curr&amp;Accr Liab-Fuel Stock-Lignite</v>
          </cell>
          <cell r="D237">
            <v>-9651402.49</v>
          </cell>
        </row>
        <row r="238">
          <cell r="B238">
            <v>221040</v>
          </cell>
          <cell r="C238" t="str">
            <v>Curr&amp;Accr Liab-Fuel Stock-Oil</v>
          </cell>
          <cell r="D238">
            <v>-8954894.11</v>
          </cell>
        </row>
        <row r="239">
          <cell r="B239">
            <v>222010</v>
          </cell>
          <cell r="C239" t="str">
            <v>Interest Payables - Associated Companie</v>
          </cell>
          <cell r="D239">
            <v>-3546828.58</v>
          </cell>
        </row>
        <row r="240">
          <cell r="B240">
            <v>223010</v>
          </cell>
          <cell r="C240" t="str">
            <v>Curr and Accr Liab - Interest - Miscell</v>
          </cell>
          <cell r="D240">
            <v>-36270780.7</v>
          </cell>
        </row>
        <row r="241">
          <cell r="B241">
            <v>223015</v>
          </cell>
          <cell r="C241" t="str">
            <v>Curr and Accr Liab - Interest - Other</v>
          </cell>
          <cell r="D241">
            <v>-26511.22</v>
          </cell>
        </row>
        <row r="242">
          <cell r="B242">
            <v>223020</v>
          </cell>
          <cell r="C242" t="str">
            <v>Curr&amp;Accr Liab-Int O/U Rcvy of Fuel</v>
          </cell>
          <cell r="D242">
            <v>7223757.07</v>
          </cell>
        </row>
        <row r="243">
          <cell r="B243">
            <v>223025</v>
          </cell>
          <cell r="C243" t="str">
            <v>Curr&amp;Accr Liab-Int. Pay-COLI Loan</v>
          </cell>
          <cell r="D243">
            <v>-988854.23</v>
          </cell>
        </row>
        <row r="244">
          <cell r="B244">
            <v>223030</v>
          </cell>
          <cell r="C244" t="str">
            <v>Curr&amp;Accr Liab-Int on Cust Deposits</v>
          </cell>
          <cell r="D244">
            <v>-1769787.97</v>
          </cell>
        </row>
        <row r="245">
          <cell r="B245">
            <v>223050</v>
          </cell>
          <cell r="C245" t="str">
            <v>Curr&amp;Accr Liab-Interest Railcars</v>
          </cell>
          <cell r="D245">
            <v>-211327.21</v>
          </cell>
        </row>
        <row r="246">
          <cell r="B246">
            <v>223999</v>
          </cell>
          <cell r="C246" t="str">
            <v>Curr&amp;Accr Liab-Interest-History</v>
          </cell>
        </row>
        <row r="247">
          <cell r="B247">
            <v>228010</v>
          </cell>
          <cell r="C247" t="str">
            <v>Curr&amp;Accr Liab-Dividends</v>
          </cell>
          <cell r="D247">
            <v>-32465.75</v>
          </cell>
        </row>
        <row r="248">
          <cell r="B248">
            <v>231010</v>
          </cell>
          <cell r="C248" t="str">
            <v>Curr&amp;Accr Liab-Salaries/Payroll</v>
          </cell>
          <cell r="D248">
            <v>1176437.68</v>
          </cell>
        </row>
        <row r="249">
          <cell r="B249">
            <v>231011</v>
          </cell>
          <cell r="C249" t="str">
            <v>Curr&amp;Accr Liab-Monthly Salary Accr</v>
          </cell>
          <cell r="D249">
            <v>-7388688.13</v>
          </cell>
        </row>
        <row r="250">
          <cell r="B250">
            <v>232010</v>
          </cell>
          <cell r="C250" t="str">
            <v>Curr&amp;Accr Liab-Miscellaneous</v>
          </cell>
          <cell r="D250">
            <v>-25880897.11</v>
          </cell>
        </row>
        <row r="251">
          <cell r="B251">
            <v>232040</v>
          </cell>
          <cell r="C251" t="str">
            <v>Curr&amp;Accr Liab-Electricity Purch</v>
          </cell>
          <cell r="D251">
            <v>-37099367.17</v>
          </cell>
        </row>
        <row r="252">
          <cell r="B252">
            <v>232050</v>
          </cell>
          <cell r="C252" t="str">
            <v>Curr&amp;Accr Liab-Gas Imbalance</v>
          </cell>
          <cell r="D252">
            <v>-55378945.25</v>
          </cell>
        </row>
        <row r="253">
          <cell r="B253">
            <v>236999</v>
          </cell>
          <cell r="C253" t="str">
            <v>Curr&amp;Accr Liab-Freight</v>
          </cell>
          <cell r="D253">
            <v>0</v>
          </cell>
        </row>
        <row r="254">
          <cell r="B254">
            <v>240020</v>
          </cell>
          <cell r="C254" t="str">
            <v>Curr&amp;Accr Liab-Payroll Ben-Dental</v>
          </cell>
          <cell r="D254">
            <v>-101102.7</v>
          </cell>
        </row>
        <row r="255">
          <cell r="B255">
            <v>240030</v>
          </cell>
          <cell r="C255" t="str">
            <v>Curr&amp;Accr Liab-Payroll Ben-Medical</v>
          </cell>
          <cell r="D255">
            <v>-2398852.39</v>
          </cell>
        </row>
        <row r="256">
          <cell r="B256">
            <v>240040</v>
          </cell>
          <cell r="C256" t="str">
            <v>Curr&amp;Accr Liab-Payroll Ben-Life Ins</v>
          </cell>
          <cell r="D256">
            <v>-68350.49</v>
          </cell>
        </row>
        <row r="257">
          <cell r="B257">
            <v>240050</v>
          </cell>
          <cell r="C257" t="str">
            <v>Curr&amp;Accr Liab-Payrl Ben-Pers Acc</v>
          </cell>
          <cell r="D257">
            <v>-91657.04</v>
          </cell>
        </row>
        <row r="258">
          <cell r="B258">
            <v>240060</v>
          </cell>
          <cell r="C258" t="str">
            <v>Curr&amp;Accr Liab-Payroll Ben-Other</v>
          </cell>
          <cell r="D258">
            <v>-77349.01</v>
          </cell>
        </row>
        <row r="259">
          <cell r="B259">
            <v>240065</v>
          </cell>
          <cell r="C259" t="str">
            <v>Curr&amp;Accr Liab- Supp Emp Benefits</v>
          </cell>
          <cell r="D259">
            <v>-1960972.39</v>
          </cell>
        </row>
        <row r="260">
          <cell r="B260">
            <v>240070</v>
          </cell>
          <cell r="C260" t="str">
            <v>Curr and Accr Liab - Payroll Ben - Curr</v>
          </cell>
          <cell r="D260">
            <v>-85632.18</v>
          </cell>
        </row>
        <row r="261">
          <cell r="B261">
            <v>240080</v>
          </cell>
          <cell r="C261" t="str">
            <v>Curr&amp;Accr Liab-Annual Incent Comp</v>
          </cell>
          <cell r="D261">
            <v>-32794036.86</v>
          </cell>
        </row>
        <row r="262">
          <cell r="B262">
            <v>242010</v>
          </cell>
          <cell r="C262" t="str">
            <v>Curr and Accr Liab - Payroll Taxes - FI</v>
          </cell>
          <cell r="D262">
            <v>-970816.52</v>
          </cell>
        </row>
        <row r="263">
          <cell r="B263">
            <v>242020</v>
          </cell>
          <cell r="C263" t="str">
            <v>Curr and Accr Liab - Payroll Taxes - Un</v>
          </cell>
          <cell r="D263">
            <v>-21558.05</v>
          </cell>
        </row>
        <row r="264">
          <cell r="B264">
            <v>242030</v>
          </cell>
          <cell r="C264" t="str">
            <v>Curr and Accr Liab - Payroll Taxes - SU</v>
          </cell>
        </row>
        <row r="265">
          <cell r="B265">
            <v>242031</v>
          </cell>
          <cell r="C265" t="str">
            <v>Curr&amp;Accr Liab-Misc Empl Taxes</v>
          </cell>
          <cell r="D265">
            <v>-564.89</v>
          </cell>
        </row>
        <row r="266">
          <cell r="B266">
            <v>244010</v>
          </cell>
          <cell r="C266" t="str">
            <v>Curr&amp;Accr Liab-Sales Taxes on Sales</v>
          </cell>
          <cell r="D266">
            <v>-3284.4</v>
          </cell>
        </row>
        <row r="267">
          <cell r="B267">
            <v>244011</v>
          </cell>
          <cell r="C267" t="str">
            <v>Curr&amp;Accr Liab-Sales Taxes History</v>
          </cell>
          <cell r="D267">
            <v>-27869802.72</v>
          </cell>
        </row>
        <row r="268">
          <cell r="B268">
            <v>244015</v>
          </cell>
          <cell r="C268" t="str">
            <v>Curr and Accr Liab - Sales Taxes on Sal</v>
          </cell>
          <cell r="D268">
            <v>23822613.86</v>
          </cell>
        </row>
        <row r="269">
          <cell r="B269">
            <v>244020</v>
          </cell>
          <cell r="C269" t="str">
            <v>Curr&amp;Accr Liab-Sales/Use on Purch</v>
          </cell>
          <cell r="D269">
            <v>-3018266.58</v>
          </cell>
        </row>
        <row r="270">
          <cell r="B270">
            <v>244021</v>
          </cell>
          <cell r="C270" t="str">
            <v>Curr/Accr Liab-Sls/Use on Purch-Hst</v>
          </cell>
        </row>
        <row r="271">
          <cell r="B271">
            <v>244030</v>
          </cell>
          <cell r="C271" t="str">
            <v>Curr&amp;Accr Liab-Sales/Use on Pur-Adj</v>
          </cell>
          <cell r="D271">
            <v>-33714.25</v>
          </cell>
        </row>
        <row r="272">
          <cell r="B272">
            <v>245010</v>
          </cell>
          <cell r="C272" t="str">
            <v>Curr and Accr Liab - Property Taxes</v>
          </cell>
          <cell r="D272">
            <v>-110525887.3</v>
          </cell>
        </row>
        <row r="273">
          <cell r="B273">
            <v>246010</v>
          </cell>
          <cell r="C273" t="str">
            <v>Curr&amp;Accr Liab-State Franch Taxes</v>
          </cell>
          <cell r="D273">
            <v>-34370413.6</v>
          </cell>
        </row>
        <row r="274">
          <cell r="B274">
            <v>246020</v>
          </cell>
          <cell r="C274" t="str">
            <v>Curr&amp;Accr Liab-State GRT</v>
          </cell>
          <cell r="D274">
            <v>-9094940.03</v>
          </cell>
        </row>
        <row r="275">
          <cell r="B275">
            <v>246030</v>
          </cell>
          <cell r="C275" t="str">
            <v>Curr&amp;Accr Liab-Franch Fees/GRT-City</v>
          </cell>
          <cell r="D275">
            <v>-40027908.99</v>
          </cell>
        </row>
        <row r="276">
          <cell r="B276">
            <v>248010</v>
          </cell>
          <cell r="C276" t="str">
            <v>Curr and Accr Liab - Miscellaneous Taxe</v>
          </cell>
          <cell r="D276">
            <v>0</v>
          </cell>
        </row>
        <row r="277">
          <cell r="B277">
            <v>251010</v>
          </cell>
          <cell r="C277" t="str">
            <v>Capital Lease Obligations-Current</v>
          </cell>
          <cell r="D277">
            <v>-1328136.33</v>
          </cell>
        </row>
        <row r="278">
          <cell r="B278">
            <v>254010</v>
          </cell>
          <cell r="C278" t="str">
            <v>Other Curr Liab-W/h From Empl-FIT</v>
          </cell>
          <cell r="D278">
            <v>-1660194.29</v>
          </cell>
        </row>
        <row r="279">
          <cell r="B279">
            <v>254030</v>
          </cell>
          <cell r="C279" t="str">
            <v>Other Curr Liab-W/h From Empl-FICA</v>
          </cell>
          <cell r="D279">
            <v>-38834.69</v>
          </cell>
        </row>
        <row r="280">
          <cell r="B280">
            <v>254031</v>
          </cell>
          <cell r="C280" t="str">
            <v>Other Curr Liab-W/h From Empl</v>
          </cell>
          <cell r="D280">
            <v>942</v>
          </cell>
        </row>
        <row r="281">
          <cell r="B281">
            <v>255010</v>
          </cell>
          <cell r="C281" t="str">
            <v>Customer Deposits-Miscellaneous</v>
          </cell>
          <cell r="D281">
            <v>-44944274.23</v>
          </cell>
        </row>
        <row r="282">
          <cell r="B282">
            <v>255020</v>
          </cell>
          <cell r="C282" t="str">
            <v>Customer Deposits-ROW Damage</v>
          </cell>
          <cell r="D282">
            <v>-18225.71</v>
          </cell>
        </row>
        <row r="283">
          <cell r="B283">
            <v>257010</v>
          </cell>
          <cell r="C283" t="str">
            <v>Property Insurance Reserve</v>
          </cell>
          <cell r="D283">
            <v>4485697.42</v>
          </cell>
        </row>
        <row r="284">
          <cell r="B284">
            <v>258030</v>
          </cell>
          <cell r="C284" t="str">
            <v>Injuries &amp; Damages-Workers' Comp</v>
          </cell>
          <cell r="D284">
            <v>-1955328.53</v>
          </cell>
        </row>
        <row r="285">
          <cell r="B285">
            <v>259010</v>
          </cell>
          <cell r="C285" t="str">
            <v>Pens&amp;Ben-FAS 87/106/112 Ben Plans</v>
          </cell>
          <cell r="D285">
            <v>0</v>
          </cell>
        </row>
        <row r="286">
          <cell r="B286">
            <v>259020</v>
          </cell>
          <cell r="C286" t="str">
            <v>Savings Restoration Plan</v>
          </cell>
          <cell r="D286">
            <v>-560923.12</v>
          </cell>
        </row>
        <row r="287">
          <cell r="B287">
            <v>259021</v>
          </cell>
          <cell r="C287" t="str">
            <v>Noram Restoration of Accounts Plan</v>
          </cell>
          <cell r="D287">
            <v>-10760</v>
          </cell>
        </row>
        <row r="288">
          <cell r="B288">
            <v>259040</v>
          </cell>
          <cell r="C288" t="str">
            <v>Benefit Restoration Plan-FAS 87</v>
          </cell>
          <cell r="D288">
            <v>-10220576</v>
          </cell>
        </row>
        <row r="289">
          <cell r="B289">
            <v>259042</v>
          </cell>
          <cell r="C289" t="str">
            <v>PostRetirement Welfare Plan-FAS 106</v>
          </cell>
          <cell r="D289">
            <v>-31452674.48</v>
          </cell>
        </row>
        <row r="290">
          <cell r="B290">
            <v>259043</v>
          </cell>
          <cell r="C290" t="str">
            <v>Postemployment Benefits-FAS 112</v>
          </cell>
          <cell r="D290">
            <v>-11636100</v>
          </cell>
        </row>
        <row r="291">
          <cell r="B291">
            <v>262010</v>
          </cell>
          <cell r="C291" t="str">
            <v>Nuclear Decommissioning Reserve</v>
          </cell>
          <cell r="D291">
            <v>-128945776.58</v>
          </cell>
        </row>
        <row r="292">
          <cell r="B292">
            <v>263010</v>
          </cell>
          <cell r="C292" t="str">
            <v>Provision-Other</v>
          </cell>
          <cell r="D292">
            <v>-5439478.23</v>
          </cell>
        </row>
        <row r="293">
          <cell r="B293">
            <v>264060</v>
          </cell>
          <cell r="C293" t="str">
            <v>Contrib in Aid of Construction</v>
          </cell>
        </row>
        <row r="294">
          <cell r="B294">
            <v>265010</v>
          </cell>
          <cell r="C294" t="str">
            <v>Oth Def CR-Employee Related</v>
          </cell>
          <cell r="D294">
            <v>-2757030.81</v>
          </cell>
        </row>
        <row r="295">
          <cell r="B295">
            <v>265020</v>
          </cell>
          <cell r="C295" t="str">
            <v>Oth Def CR-Deferred Comp</v>
          </cell>
          <cell r="D295">
            <v>-39703709.18</v>
          </cell>
        </row>
        <row r="296">
          <cell r="B296">
            <v>265030</v>
          </cell>
          <cell r="C296" t="str">
            <v>Oth Def CR-Long-Term Incentives</v>
          </cell>
          <cell r="D296">
            <v>-2967158.01</v>
          </cell>
        </row>
        <row r="297">
          <cell r="B297">
            <v>269010</v>
          </cell>
          <cell r="C297" t="str">
            <v>Other Deferred Credits - Miscellaneous</v>
          </cell>
          <cell r="D297">
            <v>-2767257.3</v>
          </cell>
        </row>
        <row r="298">
          <cell r="B298">
            <v>269013</v>
          </cell>
          <cell r="C298" t="str">
            <v>Oth Def CR-Escheat Payable</v>
          </cell>
          <cell r="D298">
            <v>-211101.81</v>
          </cell>
        </row>
        <row r="299">
          <cell r="B299">
            <v>269020</v>
          </cell>
          <cell r="C299" t="str">
            <v>Oth Def CR-Def Rev-Power Intchng</v>
          </cell>
          <cell r="D299">
            <v>0</v>
          </cell>
        </row>
        <row r="300">
          <cell r="B300">
            <v>269030</v>
          </cell>
          <cell r="C300" t="str">
            <v>Oth Def CR-Unbilled Fuel &amp; PCRF</v>
          </cell>
          <cell r="D300">
            <v>-140677851</v>
          </cell>
        </row>
        <row r="301">
          <cell r="B301">
            <v>275010</v>
          </cell>
          <cell r="C301" t="str">
            <v>Long-Term Debt-First Mortgage Bonds</v>
          </cell>
          <cell r="D301">
            <v>-1261217000</v>
          </cell>
        </row>
        <row r="302">
          <cell r="B302">
            <v>275020</v>
          </cell>
          <cell r="C302" t="str">
            <v>Unamortized Discount</v>
          </cell>
          <cell r="D302">
            <v>10263299.48</v>
          </cell>
        </row>
        <row r="303">
          <cell r="B303">
            <v>275040</v>
          </cell>
          <cell r="C303" t="str">
            <v>Long-Term Notes Payable - Assoc Compani</v>
          </cell>
          <cell r="D303">
            <v>-360825000</v>
          </cell>
        </row>
        <row r="304">
          <cell r="B304">
            <v>275997</v>
          </cell>
          <cell r="C304" t="str">
            <v>Long-Term-FMB-History</v>
          </cell>
        </row>
        <row r="305">
          <cell r="B305">
            <v>275998</v>
          </cell>
          <cell r="C305" t="str">
            <v>Unamortized Discount-History</v>
          </cell>
        </row>
        <row r="306">
          <cell r="B306">
            <v>275999</v>
          </cell>
          <cell r="C306" t="str">
            <v>Unamortized Premium-History</v>
          </cell>
        </row>
        <row r="307">
          <cell r="B307">
            <v>276999</v>
          </cell>
          <cell r="C307" t="str">
            <v>Amort of Unamortized Discount</v>
          </cell>
          <cell r="D307">
            <v>-3422404.57</v>
          </cell>
        </row>
        <row r="308">
          <cell r="B308">
            <v>277010</v>
          </cell>
          <cell r="C308" t="str">
            <v>Long-Term Debt - Other</v>
          </cell>
          <cell r="D308">
            <v>-498374.4</v>
          </cell>
        </row>
        <row r="309">
          <cell r="B309">
            <v>277015</v>
          </cell>
          <cell r="C309" t="str">
            <v>Long-Term Debt-Jewett</v>
          </cell>
          <cell r="D309">
            <v>-19926192.36</v>
          </cell>
        </row>
        <row r="310">
          <cell r="B310">
            <v>277020</v>
          </cell>
          <cell r="C310" t="str">
            <v>Long-Term Debt-Other Bonds</v>
          </cell>
          <cell r="D310">
            <v>-1045900000</v>
          </cell>
        </row>
        <row r="311">
          <cell r="B311">
            <v>277999</v>
          </cell>
          <cell r="C311" t="str">
            <v>Long-Term Debt-Other History</v>
          </cell>
        </row>
        <row r="312">
          <cell r="B312">
            <v>282010</v>
          </cell>
          <cell r="C312" t="str">
            <v>Capital Lease Obligations-Noncurr</v>
          </cell>
          <cell r="D312">
            <v>-11174305.2</v>
          </cell>
        </row>
        <row r="313">
          <cell r="B313">
            <v>285010</v>
          </cell>
          <cell r="C313" t="str">
            <v>Def Inc Taxes-Fed-Accel Amort</v>
          </cell>
        </row>
        <row r="314">
          <cell r="B314">
            <v>285020</v>
          </cell>
          <cell r="C314" t="str">
            <v>Def Inc Taxes-Fed-Accel Depr</v>
          </cell>
          <cell r="D314">
            <v>-1204354114.38</v>
          </cell>
        </row>
        <row r="315">
          <cell r="B315">
            <v>285025</v>
          </cell>
          <cell r="C315" t="str">
            <v>DIT-Fed-Accel Depr-Below Line</v>
          </cell>
          <cell r="D315">
            <v>-18234807.53</v>
          </cell>
        </row>
        <row r="316">
          <cell r="B316">
            <v>285030</v>
          </cell>
          <cell r="C316" t="str">
            <v>Def Inc Taxes-Federal-Other</v>
          </cell>
          <cell r="D316">
            <v>-889755049.19</v>
          </cell>
        </row>
        <row r="317">
          <cell r="B317">
            <v>285035</v>
          </cell>
          <cell r="C317" t="str">
            <v>Def Inc Taxes-Fed-Other-Below Line</v>
          </cell>
          <cell r="D317">
            <v>118076765.31</v>
          </cell>
        </row>
        <row r="318">
          <cell r="B318">
            <v>287010</v>
          </cell>
          <cell r="C318" t="str">
            <v>Unamortized Investment Tax Credits</v>
          </cell>
          <cell r="D318">
            <v>-290902307.57</v>
          </cell>
        </row>
        <row r="319">
          <cell r="B319">
            <v>291010</v>
          </cell>
          <cell r="C319" t="str">
            <v>Divisional Equity</v>
          </cell>
          <cell r="D319">
            <v>-1675927491</v>
          </cell>
        </row>
        <row r="320">
          <cell r="B320">
            <v>292010</v>
          </cell>
          <cell r="C320" t="str">
            <v>Preferred Stock-Shares Issued</v>
          </cell>
          <cell r="D320">
            <v>-9739700</v>
          </cell>
        </row>
        <row r="321">
          <cell r="B321">
            <v>292040</v>
          </cell>
          <cell r="C321" t="str">
            <v>Pref Stock-Cap Securities Trust-Net</v>
          </cell>
          <cell r="D321">
            <v>8535772.66</v>
          </cell>
        </row>
        <row r="322">
          <cell r="B322">
            <v>297030</v>
          </cell>
          <cell r="C322" t="str">
            <v>Retained Earnings-Dividends</v>
          </cell>
          <cell r="D322">
            <v>329389588.04</v>
          </cell>
        </row>
        <row r="323">
          <cell r="B323">
            <v>297999</v>
          </cell>
          <cell r="C323" t="str">
            <v>Retained Earnings</v>
          </cell>
          <cell r="D323">
            <v>-1994606498.93</v>
          </cell>
        </row>
        <row r="324">
          <cell r="B324">
            <v>298012</v>
          </cell>
          <cell r="C324" t="str">
            <v>Benefits Minimum Liability Adj.</v>
          </cell>
          <cell r="D324">
            <v>2527138</v>
          </cell>
        </row>
        <row r="340">
          <cell r="B340">
            <v>129010</v>
          </cell>
          <cell r="C340" t="str">
            <v>Interest Receivables - Associated Compa</v>
          </cell>
          <cell r="D340">
            <v>-3546828.01</v>
          </cell>
        </row>
        <row r="341">
          <cell r="B341">
            <v>151010</v>
          </cell>
          <cell r="C341" t="str">
            <v>Long-Term Notes Receivables - Associate</v>
          </cell>
          <cell r="D341">
            <v>-360825000</v>
          </cell>
        </row>
        <row r="342">
          <cell r="B342">
            <v>153000</v>
          </cell>
          <cell r="C342" t="str">
            <v>Invest in Subsidiaries</v>
          </cell>
          <cell r="D342">
            <v>-10825000</v>
          </cell>
        </row>
        <row r="343">
          <cell r="B343">
            <v>153003</v>
          </cell>
          <cell r="C343" t="str">
            <v>Investments in Subs - HL&amp;P Division (00</v>
          </cell>
        </row>
        <row r="344">
          <cell r="B344">
            <v>153053</v>
          </cell>
          <cell r="C344" t="str">
            <v>Investments in Subs - HL&amp;P Capital Trus</v>
          </cell>
        </row>
        <row r="345">
          <cell r="B345">
            <v>153054</v>
          </cell>
          <cell r="C345" t="str">
            <v>Investments in Subs - HL&amp;P Capital Trus</v>
          </cell>
        </row>
        <row r="346">
          <cell r="B346">
            <v>222010</v>
          </cell>
          <cell r="C346" t="str">
            <v>Interest Payables - Associated Companie</v>
          </cell>
          <cell r="D346">
            <v>3546828.02</v>
          </cell>
        </row>
        <row r="347">
          <cell r="B347">
            <v>275040</v>
          </cell>
          <cell r="C347" t="str">
            <v>Long-Term Notes Payable - Assoc Compani</v>
          </cell>
          <cell r="D347">
            <v>360825000</v>
          </cell>
        </row>
        <row r="348">
          <cell r="B348">
            <v>291010</v>
          </cell>
          <cell r="C348" t="str">
            <v>Divisional Equity</v>
          </cell>
          <cell r="D348">
            <v>10825000</v>
          </cell>
        </row>
        <row r="349">
          <cell r="B349">
            <v>292040</v>
          </cell>
          <cell r="C349" t="str">
            <v>Pref Stock-Cap Securities Trust-Net</v>
          </cell>
        </row>
        <row r="350">
          <cell r="B350">
            <v>297999</v>
          </cell>
          <cell r="C350" t="str">
            <v>Retained Earnings</v>
          </cell>
          <cell r="D350">
            <v>-0.02</v>
          </cell>
        </row>
        <row r="366">
          <cell r="B366">
            <v>129010</v>
          </cell>
          <cell r="C366" t="str">
            <v>Interest Receivables - Associated Compa</v>
          </cell>
          <cell r="D366">
            <v>-0.15</v>
          </cell>
        </row>
        <row r="367">
          <cell r="B367">
            <v>151010</v>
          </cell>
          <cell r="C367" t="str">
            <v>Long-Term Notes Receivables - Associate</v>
          </cell>
          <cell r="D367">
            <v>257732000</v>
          </cell>
        </row>
        <row r="368">
          <cell r="B368">
            <v>153003</v>
          </cell>
          <cell r="C368" t="str">
            <v>Investments in Subs - HL&amp;P Division (00</v>
          </cell>
        </row>
        <row r="369">
          <cell r="B369">
            <v>223010</v>
          </cell>
          <cell r="C369" t="str">
            <v>Curr and Accr Liab - Interest - Miscell</v>
          </cell>
        </row>
        <row r="370">
          <cell r="B370">
            <v>223015</v>
          </cell>
          <cell r="C370" t="str">
            <v>Curr and Accr Liab - Interest - Other</v>
          </cell>
          <cell r="D370">
            <v>-0.25</v>
          </cell>
        </row>
        <row r="371">
          <cell r="B371">
            <v>291010</v>
          </cell>
          <cell r="C371" t="str">
            <v>Divisional Equity</v>
          </cell>
          <cell r="D371">
            <v>-7732000</v>
          </cell>
        </row>
        <row r="372">
          <cell r="B372">
            <v>292040</v>
          </cell>
          <cell r="C372" t="str">
            <v>Pref Stock-Cap Securities Trust-Net</v>
          </cell>
          <cell r="D372">
            <v>-250000000</v>
          </cell>
        </row>
        <row r="373">
          <cell r="B373">
            <v>297999</v>
          </cell>
          <cell r="C373" t="str">
            <v>Retained Earnings</v>
          </cell>
          <cell r="D373">
            <v>0.1</v>
          </cell>
        </row>
        <row r="389">
          <cell r="B389">
            <v>129010</v>
          </cell>
          <cell r="C389" t="str">
            <v>Interest Receivables - Associated Compa</v>
          </cell>
          <cell r="D389">
            <v>3546828.73</v>
          </cell>
        </row>
        <row r="390">
          <cell r="B390">
            <v>151010</v>
          </cell>
          <cell r="C390" t="str">
            <v>Long-Term Notes Receivables - Associate</v>
          </cell>
          <cell r="D390">
            <v>103093000</v>
          </cell>
        </row>
        <row r="391">
          <cell r="B391">
            <v>153003</v>
          </cell>
          <cell r="C391" t="str">
            <v>Investments in Subs - HL&amp;P Division (00</v>
          </cell>
        </row>
        <row r="392">
          <cell r="B392">
            <v>223010</v>
          </cell>
          <cell r="C392" t="str">
            <v>Curr and Accr Liab - Interest - Miscell</v>
          </cell>
        </row>
        <row r="393">
          <cell r="B393">
            <v>223015</v>
          </cell>
          <cell r="C393" t="str">
            <v>Curr and Accr Liab - Interest - Other</v>
          </cell>
          <cell r="D393">
            <v>-3440416.62</v>
          </cell>
        </row>
        <row r="394">
          <cell r="B394">
            <v>291010</v>
          </cell>
          <cell r="C394" t="str">
            <v>Divisional Equity</v>
          </cell>
          <cell r="D394">
            <v>-3093000</v>
          </cell>
        </row>
        <row r="395">
          <cell r="B395">
            <v>292040</v>
          </cell>
          <cell r="C395" t="str">
            <v>Pref Stock-Cap Securities Trust-Net</v>
          </cell>
          <cell r="D395">
            <v>-100000000</v>
          </cell>
        </row>
        <row r="396">
          <cell r="B396">
            <v>297999</v>
          </cell>
          <cell r="C396" t="str">
            <v>Retained Earnings</v>
          </cell>
          <cell r="D396">
            <v>-106412.09</v>
          </cell>
        </row>
        <row r="412">
          <cell r="B412">
            <v>163010</v>
          </cell>
          <cell r="C412" t="str">
            <v>Plant in Service (including Intangible</v>
          </cell>
          <cell r="D412">
            <v>-17755195.74</v>
          </cell>
        </row>
        <row r="413">
          <cell r="B413">
            <v>170010</v>
          </cell>
          <cell r="C413" t="str">
            <v>Construction Work In Progress</v>
          </cell>
          <cell r="D413">
            <v>-397699.57</v>
          </cell>
        </row>
        <row r="414">
          <cell r="B414">
            <v>171010</v>
          </cell>
          <cell r="C414" t="str">
            <v>Accum Depr-Plant in Service</v>
          </cell>
          <cell r="D414">
            <v>186981070.72</v>
          </cell>
        </row>
        <row r="415">
          <cell r="B415">
            <v>177020</v>
          </cell>
          <cell r="C415" t="str">
            <v>Unamortized Loss on Reacquired Debt</v>
          </cell>
          <cell r="D415">
            <v>-10870696.2</v>
          </cell>
        </row>
        <row r="416">
          <cell r="B416">
            <v>177998</v>
          </cell>
          <cell r="C416" t="str">
            <v>Amort of Loss on Reacquired Debt</v>
          </cell>
          <cell r="D416">
            <v>565425.49</v>
          </cell>
        </row>
        <row r="417">
          <cell r="B417">
            <v>179010</v>
          </cell>
          <cell r="C417" t="str">
            <v>Regulatory Assets</v>
          </cell>
          <cell r="D417">
            <v>-535786824</v>
          </cell>
        </row>
        <row r="418">
          <cell r="B418">
            <v>179040</v>
          </cell>
          <cell r="C418" t="str">
            <v>Amort of Regulatory Assets-Other</v>
          </cell>
        </row>
        <row r="419">
          <cell r="B419">
            <v>179060</v>
          </cell>
          <cell r="C419" t="str">
            <v>Regulatory Assets-Docket</v>
          </cell>
          <cell r="D419">
            <v>-36129092.58</v>
          </cell>
        </row>
        <row r="420">
          <cell r="B420">
            <v>179070</v>
          </cell>
          <cell r="C420" t="str">
            <v>Regulatory Assets-Stranded Costs</v>
          </cell>
          <cell r="D420">
            <v>292266780.55</v>
          </cell>
        </row>
        <row r="421">
          <cell r="B421">
            <v>179075</v>
          </cell>
          <cell r="C421" t="str">
            <v>Regulatory Assets-Legislation</v>
          </cell>
          <cell r="D421">
            <v>570909399.58</v>
          </cell>
        </row>
        <row r="422">
          <cell r="B422">
            <v>181010</v>
          </cell>
          <cell r="C422" t="str">
            <v>RTA-FAS109 DR-Eq AFUDC-Open</v>
          </cell>
          <cell r="D422">
            <v>155648916</v>
          </cell>
        </row>
        <row r="423">
          <cell r="B423">
            <v>181020</v>
          </cell>
          <cell r="C423" t="str">
            <v>RTA-SFAS109 DR-Eq AFUDC-Closed</v>
          </cell>
          <cell r="D423">
            <v>-3516634.7</v>
          </cell>
        </row>
        <row r="424">
          <cell r="B424">
            <v>181120</v>
          </cell>
          <cell r="C424" t="str">
            <v>RTA-TX Inc(Franch) Tax Def-Net</v>
          </cell>
          <cell r="D424">
            <v>-22792527</v>
          </cell>
        </row>
        <row r="425">
          <cell r="B425">
            <v>181140</v>
          </cell>
          <cell r="C425" t="str">
            <v>RTL-Am SFAS109 CR-Prot Exc DFIT</v>
          </cell>
          <cell r="D425">
            <v>-858200.58</v>
          </cell>
        </row>
        <row r="426">
          <cell r="B426">
            <v>181160</v>
          </cell>
          <cell r="C426" t="str">
            <v>RTL-Amort SFAS109 Cr-ITC</v>
          </cell>
          <cell r="D426">
            <v>-10492614.18</v>
          </cell>
        </row>
        <row r="427">
          <cell r="B427">
            <v>188030</v>
          </cell>
          <cell r="C427" t="str">
            <v>Misc Def DR-DSM Def Costs &amp; CC</v>
          </cell>
        </row>
        <row r="428">
          <cell r="B428">
            <v>188031</v>
          </cell>
          <cell r="C428" t="str">
            <v>Misc Def DR-Amort of DSM</v>
          </cell>
        </row>
        <row r="429">
          <cell r="B429">
            <v>220010</v>
          </cell>
          <cell r="C429" t="str">
            <v>Curr&amp;Accr Liab-Income Taxes-Federal</v>
          </cell>
          <cell r="D429">
            <v>-16435539.85</v>
          </cell>
        </row>
        <row r="430">
          <cell r="B430">
            <v>246010</v>
          </cell>
          <cell r="C430" t="str">
            <v>Curr&amp;Accr Liab-State Franch Taxes</v>
          </cell>
        </row>
        <row r="431">
          <cell r="B431">
            <v>257010</v>
          </cell>
          <cell r="C431" t="str">
            <v>Property Insurance Reserve</v>
          </cell>
          <cell r="D431">
            <v>1006517</v>
          </cell>
        </row>
        <row r="432">
          <cell r="B432">
            <v>285020</v>
          </cell>
          <cell r="C432" t="str">
            <v>Def Inc Taxes-Fed-Accel Depr</v>
          </cell>
          <cell r="D432">
            <v>-193099069.04</v>
          </cell>
        </row>
        <row r="433">
          <cell r="B433">
            <v>285030</v>
          </cell>
          <cell r="C433" t="str">
            <v>Def Inc Taxes-Federal-Other</v>
          </cell>
          <cell r="D433">
            <v>3634795.7</v>
          </cell>
        </row>
        <row r="434">
          <cell r="B434">
            <v>287010</v>
          </cell>
          <cell r="C434" t="str">
            <v>Unamortized Investment Tax Credits</v>
          </cell>
          <cell r="D434">
            <v>32124381.92</v>
          </cell>
        </row>
        <row r="435">
          <cell r="B435">
            <v>297999</v>
          </cell>
          <cell r="C435" t="str">
            <v>Retained Earnings</v>
          </cell>
          <cell r="D435">
            <v>-181693710.76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IT Paid - Combined"/>
      <sheetName val="FIT Paid - LSP"/>
      <sheetName val="FIT Paid - TPSRV"/>
      <sheetName val="FIT Paid - COREP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T Paid - Combined"/>
      <sheetName val="FIT Paid - LSP"/>
      <sheetName val="FIT Paid - TPSRV"/>
      <sheetName val="FIT Paid - COREP"/>
      <sheetName val="FIT Support"/>
      <sheetName val="#REF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mitherman Cap"/>
      <sheetName val="Smitherman Rev Req"/>
      <sheetName val="Smitherman Int 02-03"/>
      <sheetName val="Smitherman Int 04"/>
      <sheetName val="Hudson Cap"/>
      <sheetName val="Hudson Int 02-03 "/>
      <sheetName val="Hudson Int 04"/>
      <sheetName val="Hudson Int 02-03 Debt%"/>
      <sheetName val="Hudson Int 04 Debt%"/>
      <sheetName val="Parsley Cap"/>
      <sheetName val="Parsley Int 02-03"/>
      <sheetName val="Parsley Int 04"/>
      <sheetName val="Act&amp;Proj NOX"/>
      <sheetName val="EMC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Schedule (allco curr mo sales)"/>
      <sheetName val="Discount"/>
      <sheetName val="Previous Month's Schedule"/>
      <sheetName val="DA"/>
      <sheetName val="Setup"/>
    </sheetNames>
    <sheetDataSet>
      <sheetData sheetId="0">
        <row r="3">
          <cell r="B3" t="str">
            <v>LSP</v>
          </cell>
          <cell r="E3" t="str">
            <v>Date</v>
          </cell>
          <cell r="I3" t="str">
            <v>Document</v>
          </cell>
        </row>
        <row r="7">
          <cell r="B7" t="str">
            <v>To transfer receivables related to Citigroup Receivable Program</v>
          </cell>
        </row>
        <row r="9">
          <cell r="B9" t="str">
            <v>LSP</v>
          </cell>
          <cell r="C9" t="str">
            <v>101090</v>
          </cell>
          <cell r="D9">
            <v>1430100</v>
          </cell>
          <cell r="E9" t="str">
            <v>000</v>
          </cell>
          <cell r="F9" t="str">
            <v>00000000</v>
          </cell>
          <cell r="G9" t="str">
            <v>0000</v>
          </cell>
          <cell r="H9" t="str">
            <v>0000</v>
          </cell>
          <cell r="J9">
            <v>0</v>
          </cell>
          <cell r="L9" t="str">
            <v>Reverse Discount DA</v>
          </cell>
          <cell r="M9" t="str">
            <v>USD</v>
          </cell>
          <cell r="N9" t="str">
            <v>CRRNT</v>
          </cell>
          <cell r="O9">
            <v>1</v>
          </cell>
          <cell r="P9">
            <v>0</v>
          </cell>
        </row>
        <row r="10">
          <cell r="B10" t="str">
            <v>LSP</v>
          </cell>
          <cell r="C10" t="str">
            <v>101090</v>
          </cell>
          <cell r="D10">
            <v>1868900</v>
          </cell>
          <cell r="E10" t="str">
            <v>000</v>
          </cell>
          <cell r="F10" t="str">
            <v>00000000</v>
          </cell>
          <cell r="G10" t="str">
            <v>0000</v>
          </cell>
          <cell r="H10" t="str">
            <v>0000</v>
          </cell>
          <cell r="J10">
            <v>0</v>
          </cell>
          <cell r="L10" t="str">
            <v>Reverse Discount DA</v>
          </cell>
          <cell r="M10" t="str">
            <v>USD</v>
          </cell>
          <cell r="N10" t="str">
            <v>CRRNT</v>
          </cell>
          <cell r="O10">
            <v>1</v>
          </cell>
          <cell r="P10">
            <v>0</v>
          </cell>
        </row>
        <row r="11">
          <cell r="B11" t="str">
            <v>LSGD</v>
          </cell>
          <cell r="C11" t="str">
            <v>140090</v>
          </cell>
          <cell r="D11">
            <v>1869000</v>
          </cell>
          <cell r="E11" t="str">
            <v>000</v>
          </cell>
          <cell r="F11" t="str">
            <v>00000000</v>
          </cell>
          <cell r="G11" t="str">
            <v>0000</v>
          </cell>
          <cell r="H11" t="str">
            <v>0000</v>
          </cell>
          <cell r="J11">
            <v>0</v>
          </cell>
          <cell r="L11" t="str">
            <v>Reverse Discount DA</v>
          </cell>
          <cell r="M11" t="str">
            <v>USD</v>
          </cell>
          <cell r="N11" t="str">
            <v>CRRNT</v>
          </cell>
          <cell r="O11">
            <v>1</v>
          </cell>
          <cell r="P11">
            <v>0</v>
          </cell>
        </row>
        <row r="12">
          <cell r="B12" t="str">
            <v>LSGD</v>
          </cell>
          <cell r="C12" t="str">
            <v>140090</v>
          </cell>
          <cell r="D12">
            <v>1868900</v>
          </cell>
          <cell r="E12" t="str">
            <v>000</v>
          </cell>
          <cell r="F12" t="str">
            <v>00000000</v>
          </cell>
          <cell r="G12" t="str">
            <v>0000</v>
          </cell>
          <cell r="H12" t="str">
            <v>0000</v>
          </cell>
          <cell r="J12">
            <v>0</v>
          </cell>
          <cell r="L12" t="str">
            <v>Reverse Discount DA</v>
          </cell>
          <cell r="M12" t="str">
            <v>USD</v>
          </cell>
          <cell r="N12" t="str">
            <v>CRRNT</v>
          </cell>
          <cell r="O12">
            <v>1</v>
          </cell>
          <cell r="P12">
            <v>0</v>
          </cell>
        </row>
        <row r="13">
          <cell r="B13" t="str">
            <v>ELREP</v>
          </cell>
          <cell r="C13" t="str">
            <v>288000</v>
          </cell>
          <cell r="D13">
            <v>1868000</v>
          </cell>
          <cell r="E13" t="str">
            <v>000</v>
          </cell>
          <cell r="F13" t="str">
            <v>00000000</v>
          </cell>
          <cell r="G13" t="str">
            <v>0000</v>
          </cell>
          <cell r="H13" t="str">
            <v>0000</v>
          </cell>
          <cell r="J13">
            <v>-680000</v>
          </cell>
          <cell r="L13" t="str">
            <v>Reverse Discount DA</v>
          </cell>
          <cell r="M13" t="str">
            <v>USD</v>
          </cell>
          <cell r="N13" t="str">
            <v>CRRNT</v>
          </cell>
          <cell r="O13">
            <v>1</v>
          </cell>
          <cell r="P13">
            <v>-680000</v>
          </cell>
        </row>
        <row r="14">
          <cell r="B14" t="str">
            <v>ELREP</v>
          </cell>
          <cell r="C14">
            <v>288000</v>
          </cell>
          <cell r="D14">
            <v>1868900</v>
          </cell>
          <cell r="E14" t="str">
            <v>000</v>
          </cell>
          <cell r="F14" t="str">
            <v>00000000</v>
          </cell>
          <cell r="G14" t="str">
            <v>0000</v>
          </cell>
          <cell r="H14" t="str">
            <v>0000</v>
          </cell>
          <cell r="J14">
            <v>680000</v>
          </cell>
          <cell r="L14" t="str">
            <v>Reverse Discount DA</v>
          </cell>
          <cell r="M14" t="str">
            <v>USD</v>
          </cell>
          <cell r="N14" t="str">
            <v>CRRNT</v>
          </cell>
          <cell r="O14">
            <v>1</v>
          </cell>
          <cell r="P14">
            <v>680000</v>
          </cell>
        </row>
        <row r="15">
          <cell r="B15" t="str">
            <v>ESD</v>
          </cell>
          <cell r="C15" t="str">
            <v>521900</v>
          </cell>
          <cell r="D15">
            <v>1430100</v>
          </cell>
          <cell r="E15" t="str">
            <v>000</v>
          </cell>
          <cell r="F15" t="str">
            <v>00000000</v>
          </cell>
          <cell r="G15" t="str">
            <v>0000</v>
          </cell>
          <cell r="H15" t="str">
            <v>0000</v>
          </cell>
          <cell r="J15">
            <v>0</v>
          </cell>
          <cell r="L15" t="str">
            <v>Reverse Discount DA</v>
          </cell>
          <cell r="M15" t="str">
            <v>USD</v>
          </cell>
          <cell r="N15" t="str">
            <v>CRRNT</v>
          </cell>
          <cell r="O15">
            <v>1</v>
          </cell>
          <cell r="P15">
            <v>0</v>
          </cell>
        </row>
        <row r="16">
          <cell r="B16" t="str">
            <v>ESD</v>
          </cell>
          <cell r="C16" t="str">
            <v>521900</v>
          </cell>
          <cell r="D16">
            <v>1868900</v>
          </cell>
          <cell r="E16" t="str">
            <v>000</v>
          </cell>
          <cell r="F16" t="str">
            <v>00000000</v>
          </cell>
          <cell r="G16" t="str">
            <v>0000</v>
          </cell>
          <cell r="H16" t="str">
            <v>0000</v>
          </cell>
          <cell r="J16">
            <v>0</v>
          </cell>
          <cell r="L16" t="str">
            <v>Reverse Discount DA</v>
          </cell>
          <cell r="M16" t="str">
            <v>USD</v>
          </cell>
          <cell r="N16" t="str">
            <v>CRRNT</v>
          </cell>
          <cell r="O16">
            <v>1</v>
          </cell>
          <cell r="P16">
            <v>0</v>
          </cell>
        </row>
        <row r="17">
          <cell r="B17" t="str">
            <v>SESRP</v>
          </cell>
          <cell r="C17" t="str">
            <v>297000</v>
          </cell>
          <cell r="D17">
            <v>1869000</v>
          </cell>
          <cell r="E17" t="str">
            <v>000</v>
          </cell>
          <cell r="F17" t="str">
            <v>00000000</v>
          </cell>
          <cell r="G17" t="str">
            <v>0000</v>
          </cell>
          <cell r="H17" t="str">
            <v>0000</v>
          </cell>
          <cell r="J17">
            <v>-1019.65</v>
          </cell>
          <cell r="L17" t="str">
            <v>Reverse Discount DA</v>
          </cell>
          <cell r="M17" t="str">
            <v>USD</v>
          </cell>
          <cell r="N17" t="str">
            <v>CRRNT</v>
          </cell>
          <cell r="O17">
            <v>1</v>
          </cell>
          <cell r="P17">
            <v>-1019.65</v>
          </cell>
        </row>
        <row r="18">
          <cell r="B18" t="str">
            <v>SESRP</v>
          </cell>
          <cell r="C18" t="str">
            <v>297000</v>
          </cell>
          <cell r="D18">
            <v>1868900</v>
          </cell>
          <cell r="E18" t="str">
            <v>000</v>
          </cell>
          <cell r="F18" t="str">
            <v>00000000</v>
          </cell>
          <cell r="G18" t="str">
            <v>0000</v>
          </cell>
          <cell r="H18" t="str">
            <v>0000</v>
          </cell>
          <cell r="J18">
            <v>1019.65</v>
          </cell>
          <cell r="L18" t="str">
            <v>Reverse Discount DA</v>
          </cell>
          <cell r="M18" t="str">
            <v>USD</v>
          </cell>
          <cell r="N18" t="str">
            <v>CRRNT</v>
          </cell>
          <cell r="O18">
            <v>1</v>
          </cell>
          <cell r="P18">
            <v>1019.65</v>
          </cell>
        </row>
        <row r="19">
          <cell r="B19" t="str">
            <v>TRN</v>
          </cell>
          <cell r="C19" t="str">
            <v>571900</v>
          </cell>
          <cell r="D19">
            <v>1430100</v>
          </cell>
          <cell r="E19" t="str">
            <v>000</v>
          </cell>
          <cell r="F19" t="str">
            <v>00000000</v>
          </cell>
          <cell r="G19" t="str">
            <v>0000</v>
          </cell>
          <cell r="H19" t="str">
            <v>0000</v>
          </cell>
          <cell r="J19">
            <v>0</v>
          </cell>
          <cell r="L19" t="str">
            <v>Reverse Discount DA</v>
          </cell>
          <cell r="M19" t="str">
            <v>USD</v>
          </cell>
          <cell r="N19" t="str">
            <v>CRRNT</v>
          </cell>
          <cell r="O19">
            <v>1</v>
          </cell>
          <cell r="P19">
            <v>0</v>
          </cell>
        </row>
        <row r="20">
          <cell r="B20" t="str">
            <v>TRN</v>
          </cell>
          <cell r="C20" t="str">
            <v>571900</v>
          </cell>
          <cell r="D20">
            <v>1868900</v>
          </cell>
          <cell r="E20" t="str">
            <v>000</v>
          </cell>
          <cell r="F20" t="str">
            <v>00000000</v>
          </cell>
          <cell r="G20" t="str">
            <v>0000</v>
          </cell>
          <cell r="H20" t="str">
            <v>0000</v>
          </cell>
          <cell r="J20">
            <v>0</v>
          </cell>
          <cell r="L20" t="str">
            <v>Reverse Discount DA</v>
          </cell>
          <cell r="M20" t="str">
            <v>USD</v>
          </cell>
          <cell r="N20" t="str">
            <v>CRRNT</v>
          </cell>
          <cell r="O20">
            <v>1</v>
          </cell>
          <cell r="P20">
            <v>0</v>
          </cell>
        </row>
        <row r="21">
          <cell r="B21" t="str">
            <v>LSP</v>
          </cell>
          <cell r="C21" t="str">
            <v>101090</v>
          </cell>
          <cell r="D21">
            <v>9030001</v>
          </cell>
          <cell r="E21" t="str">
            <v>056</v>
          </cell>
          <cell r="F21" t="str">
            <v>ARFEELSP</v>
          </cell>
          <cell r="G21" t="str">
            <v>0000</v>
          </cell>
          <cell r="H21" t="str">
            <v>0000</v>
          </cell>
          <cell r="I21" t="str">
            <v>ERINC</v>
          </cell>
          <cell r="J21">
            <v>0</v>
          </cell>
          <cell r="L21" t="str">
            <v>Record Current Month SAR</v>
          </cell>
          <cell r="M21" t="str">
            <v>USD</v>
          </cell>
          <cell r="N21" t="str">
            <v>CRRNT</v>
          </cell>
          <cell r="O21">
            <v>1</v>
          </cell>
          <cell r="P21">
            <v>0</v>
          </cell>
        </row>
        <row r="22">
          <cell r="B22" t="str">
            <v>LSP</v>
          </cell>
          <cell r="C22" t="str">
            <v>101090</v>
          </cell>
          <cell r="D22">
            <v>1868900</v>
          </cell>
          <cell r="E22" t="str">
            <v>000</v>
          </cell>
          <cell r="F22" t="str">
            <v>00000000</v>
          </cell>
          <cell r="G22" t="str">
            <v>0000</v>
          </cell>
          <cell r="H22" t="str">
            <v>0000</v>
          </cell>
          <cell r="J22">
            <v>2945715.64</v>
          </cell>
          <cell r="L22" t="str">
            <v>Record Current Month SAR</v>
          </cell>
          <cell r="M22" t="str">
            <v>USD</v>
          </cell>
          <cell r="N22" t="str">
            <v>CRRNT</v>
          </cell>
          <cell r="O22">
            <v>1</v>
          </cell>
          <cell r="P22">
            <v>2945715.64</v>
          </cell>
        </row>
        <row r="23">
          <cell r="B23" t="str">
            <v>LSP</v>
          </cell>
          <cell r="C23" t="str">
            <v>101090</v>
          </cell>
          <cell r="D23">
            <v>1433001</v>
          </cell>
          <cell r="E23" t="str">
            <v>000</v>
          </cell>
          <cell r="F23" t="str">
            <v>00000000</v>
          </cell>
          <cell r="G23" t="str">
            <v>0000</v>
          </cell>
          <cell r="H23" t="str">
            <v>0000</v>
          </cell>
          <cell r="I23" t="str">
            <v>ERINC</v>
          </cell>
          <cell r="J23">
            <v>4549284.359999999</v>
          </cell>
          <cell r="L23" t="str">
            <v>Record Current Month SAR</v>
          </cell>
          <cell r="M23" t="str">
            <v>USD</v>
          </cell>
          <cell r="N23" t="str">
            <v>CRRNT</v>
          </cell>
          <cell r="O23">
            <v>1</v>
          </cell>
          <cell r="P23">
            <v>4549284.36</v>
          </cell>
        </row>
        <row r="24">
          <cell r="B24" t="str">
            <v>LSP</v>
          </cell>
          <cell r="C24" t="str">
            <v>101090</v>
          </cell>
          <cell r="D24">
            <v>1433000</v>
          </cell>
          <cell r="E24" t="str">
            <v>000</v>
          </cell>
          <cell r="F24" t="str">
            <v>00000000</v>
          </cell>
          <cell r="G24" t="str">
            <v>0000</v>
          </cell>
          <cell r="H24" t="str">
            <v>3000</v>
          </cell>
          <cell r="I24" t="str">
            <v>ERINC</v>
          </cell>
          <cell r="J24">
            <v>-7495000</v>
          </cell>
          <cell r="L24" t="str">
            <v>Record Current Month SAR</v>
          </cell>
          <cell r="M24" t="str">
            <v>USD</v>
          </cell>
          <cell r="N24" t="str">
            <v>CRRNT</v>
          </cell>
          <cell r="O24">
            <v>1</v>
          </cell>
          <cell r="P24">
            <v>-7495000</v>
          </cell>
        </row>
        <row r="25">
          <cell r="B25" t="str">
            <v>ERINC</v>
          </cell>
          <cell r="C25" t="str">
            <v>478000</v>
          </cell>
          <cell r="D25">
            <v>1420000</v>
          </cell>
          <cell r="E25" t="str">
            <v>000</v>
          </cell>
          <cell r="F25" t="str">
            <v>00000000</v>
          </cell>
          <cell r="G25" t="str">
            <v>0000</v>
          </cell>
          <cell r="H25" t="str">
            <v>0000</v>
          </cell>
          <cell r="I25" t="str">
            <v>LSP</v>
          </cell>
          <cell r="J25">
            <v>7495000</v>
          </cell>
          <cell r="L25" t="str">
            <v>Record Current Month SAR</v>
          </cell>
          <cell r="M25" t="str">
            <v>USD</v>
          </cell>
          <cell r="N25" t="str">
            <v>CRRNT</v>
          </cell>
          <cell r="O25">
            <v>1</v>
          </cell>
          <cell r="P25">
            <v>7495000</v>
          </cell>
        </row>
        <row r="26">
          <cell r="B26" t="str">
            <v>ERINC</v>
          </cell>
          <cell r="C26" t="str">
            <v>478000</v>
          </cell>
          <cell r="D26">
            <v>2320700</v>
          </cell>
          <cell r="E26" t="str">
            <v>000</v>
          </cell>
          <cell r="F26" t="str">
            <v>00000000</v>
          </cell>
          <cell r="G26" t="str">
            <v>0000</v>
          </cell>
          <cell r="H26" t="str">
            <v>0000</v>
          </cell>
          <cell r="I26" t="str">
            <v>LSP</v>
          </cell>
          <cell r="J26">
            <v>-4549284.359999999</v>
          </cell>
          <cell r="L26" t="str">
            <v>Record Current Month SAR</v>
          </cell>
          <cell r="M26" t="str">
            <v>USD</v>
          </cell>
          <cell r="N26" t="str">
            <v>CRRNT</v>
          </cell>
          <cell r="O26">
            <v>1</v>
          </cell>
          <cell r="P26">
            <v>-4549284.36</v>
          </cell>
        </row>
        <row r="27">
          <cell r="B27" t="str">
            <v>ERINC</v>
          </cell>
          <cell r="C27" t="str">
            <v>478000</v>
          </cell>
          <cell r="D27">
            <v>2539000</v>
          </cell>
          <cell r="E27" t="str">
            <v>000</v>
          </cell>
          <cell r="F27" t="str">
            <v>00000000</v>
          </cell>
          <cell r="G27" t="str">
            <v>0000</v>
          </cell>
          <cell r="H27" t="str">
            <v>0000</v>
          </cell>
          <cell r="J27">
            <v>0</v>
          </cell>
          <cell r="L27" t="str">
            <v>Record Current Month SAR</v>
          </cell>
          <cell r="M27" t="str">
            <v>USD</v>
          </cell>
          <cell r="N27" t="str">
            <v>CRRNT</v>
          </cell>
          <cell r="O27">
            <v>1</v>
          </cell>
          <cell r="P27">
            <v>0</v>
          </cell>
        </row>
        <row r="28">
          <cell r="B28" t="str">
            <v>ERINC</v>
          </cell>
          <cell r="C28" t="str">
            <v>478000</v>
          </cell>
          <cell r="D28">
            <v>4570001</v>
          </cell>
          <cell r="E28" t="str">
            <v>046</v>
          </cell>
          <cell r="F28" t="str">
            <v>00000000</v>
          </cell>
          <cell r="G28" t="str">
            <v>0000</v>
          </cell>
          <cell r="H28" t="str">
            <v>0000</v>
          </cell>
          <cell r="I28" t="str">
            <v>LSP</v>
          </cell>
          <cell r="J28">
            <v>0</v>
          </cell>
          <cell r="L28" t="str">
            <v>Record Current Month SAR</v>
          </cell>
          <cell r="M28" t="str">
            <v>USD</v>
          </cell>
          <cell r="N28" t="str">
            <v>CRRNT</v>
          </cell>
          <cell r="O28">
            <v>1</v>
          </cell>
          <cell r="P28">
            <v>0</v>
          </cell>
        </row>
        <row r="29">
          <cell r="B29" t="str">
            <v>LSGD</v>
          </cell>
          <cell r="C29" t="str">
            <v>140090</v>
          </cell>
          <cell r="D29">
            <v>9030001</v>
          </cell>
          <cell r="E29" t="str">
            <v>056</v>
          </cell>
          <cell r="F29" t="str">
            <v>Z0000995</v>
          </cell>
          <cell r="G29" t="str">
            <v>0000</v>
          </cell>
          <cell r="H29" t="str">
            <v>0000</v>
          </cell>
          <cell r="I29" t="str">
            <v>ERINC</v>
          </cell>
          <cell r="J29">
            <v>0</v>
          </cell>
          <cell r="L29" t="str">
            <v>Record Current Month SAR</v>
          </cell>
          <cell r="M29" t="str">
            <v>USD</v>
          </cell>
          <cell r="N29" t="str">
            <v>CRRNT</v>
          </cell>
          <cell r="O29">
            <v>1</v>
          </cell>
          <cell r="P29">
            <v>0</v>
          </cell>
        </row>
        <row r="30">
          <cell r="B30" t="str">
            <v>LSGD</v>
          </cell>
          <cell r="C30" t="str">
            <v>140090</v>
          </cell>
          <cell r="D30">
            <v>1868900</v>
          </cell>
          <cell r="E30" t="str">
            <v>000</v>
          </cell>
          <cell r="F30" t="str">
            <v>00000000</v>
          </cell>
          <cell r="G30" t="str">
            <v>0000</v>
          </cell>
          <cell r="H30" t="str">
            <v>0000</v>
          </cell>
          <cell r="J30">
            <v>26547599</v>
          </cell>
          <cell r="L30" t="str">
            <v>Record Current Month SAR</v>
          </cell>
          <cell r="M30" t="str">
            <v>USD</v>
          </cell>
          <cell r="N30" t="str">
            <v>CRRNT</v>
          </cell>
          <cell r="O30">
            <v>1</v>
          </cell>
          <cell r="P30">
            <v>26547599</v>
          </cell>
        </row>
        <row r="31">
          <cell r="B31" t="str">
            <v>LSGD</v>
          </cell>
          <cell r="C31" t="str">
            <v>140090</v>
          </cell>
          <cell r="D31">
            <v>1423200</v>
          </cell>
          <cell r="E31" t="str">
            <v>000</v>
          </cell>
          <cell r="F31" t="str">
            <v>00000000</v>
          </cell>
          <cell r="G31" t="str">
            <v>0000</v>
          </cell>
          <cell r="H31" t="str">
            <v>0000</v>
          </cell>
          <cell r="I31" t="str">
            <v>ERINC</v>
          </cell>
          <cell r="J31">
            <v>40999401</v>
          </cell>
          <cell r="L31" t="str">
            <v>Record Current Month SAR</v>
          </cell>
          <cell r="M31" t="str">
            <v>USD</v>
          </cell>
          <cell r="N31" t="str">
            <v>CRRNT</v>
          </cell>
          <cell r="O31">
            <v>1</v>
          </cell>
          <cell r="P31">
            <v>40999401</v>
          </cell>
        </row>
        <row r="32">
          <cell r="B32" t="str">
            <v>LSGD</v>
          </cell>
          <cell r="C32" t="str">
            <v>140090</v>
          </cell>
          <cell r="D32">
            <v>1423100</v>
          </cell>
          <cell r="E32" t="str">
            <v>000</v>
          </cell>
          <cell r="F32" t="str">
            <v>00000000</v>
          </cell>
          <cell r="G32" t="str">
            <v>0000</v>
          </cell>
          <cell r="H32" t="str">
            <v>0000</v>
          </cell>
          <cell r="I32" t="str">
            <v>ERINC</v>
          </cell>
          <cell r="J32">
            <v>-67547000</v>
          </cell>
          <cell r="L32" t="str">
            <v>Record Current Month SAR</v>
          </cell>
          <cell r="M32" t="str">
            <v>USD</v>
          </cell>
          <cell r="N32" t="str">
            <v>CRRNT</v>
          </cell>
          <cell r="O32">
            <v>1</v>
          </cell>
          <cell r="P32">
            <v>-67547000</v>
          </cell>
        </row>
        <row r="33">
          <cell r="B33" t="str">
            <v>ERINC</v>
          </cell>
          <cell r="C33" t="str">
            <v>478000</v>
          </cell>
          <cell r="D33">
            <v>1420000</v>
          </cell>
          <cell r="E33" t="str">
            <v>000</v>
          </cell>
          <cell r="F33" t="str">
            <v>00000000</v>
          </cell>
          <cell r="G33" t="str">
            <v>0000</v>
          </cell>
          <cell r="H33" t="str">
            <v>0000</v>
          </cell>
          <cell r="I33" t="str">
            <v>LSGD</v>
          </cell>
          <cell r="J33">
            <v>67547000</v>
          </cell>
          <cell r="L33" t="str">
            <v>Record Current Month SAR</v>
          </cell>
          <cell r="M33" t="str">
            <v>USD</v>
          </cell>
          <cell r="N33" t="str">
            <v>CRRNT</v>
          </cell>
          <cell r="O33">
            <v>1</v>
          </cell>
          <cell r="P33">
            <v>67547000</v>
          </cell>
        </row>
        <row r="34">
          <cell r="B34" t="str">
            <v>ERINC</v>
          </cell>
          <cell r="C34" t="str">
            <v>478000</v>
          </cell>
          <cell r="D34">
            <v>2320700</v>
          </cell>
          <cell r="E34" t="str">
            <v>000</v>
          </cell>
          <cell r="F34" t="str">
            <v>00000000</v>
          </cell>
          <cell r="G34" t="str">
            <v>0000</v>
          </cell>
          <cell r="H34" t="str">
            <v>0000</v>
          </cell>
          <cell r="I34" t="str">
            <v>LSGD</v>
          </cell>
          <cell r="J34">
            <v>-40999401</v>
          </cell>
          <cell r="L34" t="str">
            <v>Record Current Month SAR</v>
          </cell>
          <cell r="M34" t="str">
            <v>USD</v>
          </cell>
          <cell r="N34" t="str">
            <v>CRRNT</v>
          </cell>
          <cell r="O34">
            <v>1</v>
          </cell>
          <cell r="P34">
            <v>-40999401</v>
          </cell>
        </row>
        <row r="35">
          <cell r="B35" t="str">
            <v>ERINC</v>
          </cell>
          <cell r="C35" t="str">
            <v>478000</v>
          </cell>
          <cell r="D35">
            <v>2539000</v>
          </cell>
          <cell r="E35" t="str">
            <v>000</v>
          </cell>
          <cell r="F35" t="str">
            <v>00000000</v>
          </cell>
          <cell r="G35" t="str">
            <v>0000</v>
          </cell>
          <cell r="H35" t="str">
            <v>0000</v>
          </cell>
          <cell r="J35">
            <v>0</v>
          </cell>
          <cell r="L35" t="str">
            <v>Record Current Month SAR</v>
          </cell>
          <cell r="M35" t="str">
            <v>USD</v>
          </cell>
          <cell r="N35" t="str">
            <v>CRRNT</v>
          </cell>
          <cell r="O35">
            <v>1</v>
          </cell>
          <cell r="P35">
            <v>0</v>
          </cell>
        </row>
        <row r="36">
          <cell r="B36" t="str">
            <v>ERINC</v>
          </cell>
          <cell r="C36" t="str">
            <v>478000</v>
          </cell>
          <cell r="D36">
            <v>4570001</v>
          </cell>
          <cell r="E36" t="str">
            <v>046</v>
          </cell>
          <cell r="F36" t="str">
            <v>00000000</v>
          </cell>
          <cell r="G36" t="str">
            <v>0000</v>
          </cell>
          <cell r="H36" t="str">
            <v>0000</v>
          </cell>
          <cell r="I36" t="str">
            <v>LSGD</v>
          </cell>
          <cell r="J36">
            <v>0</v>
          </cell>
          <cell r="L36" t="str">
            <v>Record Current Month SAR</v>
          </cell>
          <cell r="M36" t="str">
            <v>USD</v>
          </cell>
          <cell r="N36" t="str">
            <v>CRRNT</v>
          </cell>
          <cell r="O36">
            <v>1</v>
          </cell>
          <cell r="P36">
            <v>0</v>
          </cell>
        </row>
        <row r="37">
          <cell r="B37" t="str">
            <v>ELREP</v>
          </cell>
          <cell r="C37" t="str">
            <v>288999</v>
          </cell>
          <cell r="D37" t="str">
            <v>9030001</v>
          </cell>
          <cell r="E37" t="str">
            <v>056</v>
          </cell>
          <cell r="F37" t="str">
            <v>ARFEERET</v>
          </cell>
          <cell r="G37" t="str">
            <v>0000</v>
          </cell>
          <cell r="H37" t="str">
            <v>0000</v>
          </cell>
          <cell r="I37" t="str">
            <v>ERINC</v>
          </cell>
          <cell r="J37" t="e">
            <v>#REF!</v>
          </cell>
          <cell r="L37" t="str">
            <v>Record Current Month SAR</v>
          </cell>
          <cell r="M37" t="str">
            <v>USD</v>
          </cell>
          <cell r="N37" t="str">
            <v>CRRNT</v>
          </cell>
          <cell r="O37">
            <v>1</v>
          </cell>
          <cell r="P37">
            <v>680000</v>
          </cell>
        </row>
        <row r="38">
          <cell r="B38" t="str">
            <v>ELREP</v>
          </cell>
          <cell r="C38" t="str">
            <v>288000</v>
          </cell>
          <cell r="D38">
            <v>1868900</v>
          </cell>
          <cell r="E38" t="str">
            <v>000</v>
          </cell>
          <cell r="F38" t="str">
            <v>00000000</v>
          </cell>
          <cell r="G38" t="str">
            <v>0000</v>
          </cell>
          <cell r="H38" t="str">
            <v>0000</v>
          </cell>
          <cell r="J38" t="e">
            <v>#REF!</v>
          </cell>
          <cell r="L38" t="str">
            <v>Record Current Month SAR</v>
          </cell>
          <cell r="M38" t="str">
            <v>USD</v>
          </cell>
          <cell r="N38" t="str">
            <v>CRRNT</v>
          </cell>
          <cell r="O38">
            <v>1</v>
          </cell>
          <cell r="P38">
            <v>476606504.02</v>
          </cell>
        </row>
        <row r="39">
          <cell r="B39" t="str">
            <v>ELREP</v>
          </cell>
          <cell r="C39" t="str">
            <v>288000</v>
          </cell>
          <cell r="D39">
            <v>1423200</v>
          </cell>
          <cell r="E39" t="str">
            <v>000</v>
          </cell>
          <cell r="F39" t="str">
            <v>00000000</v>
          </cell>
          <cell r="G39" t="str">
            <v>0000</v>
          </cell>
          <cell r="H39" t="str">
            <v>0000</v>
          </cell>
          <cell r="I39" t="str">
            <v>ERINC</v>
          </cell>
          <cell r="J39" t="e">
            <v>#REF!</v>
          </cell>
          <cell r="L39" t="str">
            <v>Record Current Month SAR</v>
          </cell>
          <cell r="M39" t="str">
            <v>USD</v>
          </cell>
          <cell r="N39" t="str">
            <v>CRRNT</v>
          </cell>
          <cell r="O39">
            <v>1</v>
          </cell>
          <cell r="P39">
            <v>737108495.98</v>
          </cell>
        </row>
        <row r="40">
          <cell r="B40" t="str">
            <v>ELREP</v>
          </cell>
          <cell r="C40" t="str">
            <v>288000</v>
          </cell>
          <cell r="D40">
            <v>1423000</v>
          </cell>
          <cell r="E40" t="str">
            <v>000</v>
          </cell>
          <cell r="F40" t="str">
            <v>00000000</v>
          </cell>
          <cell r="G40" t="str">
            <v>0000</v>
          </cell>
          <cell r="H40" t="str">
            <v>0000</v>
          </cell>
          <cell r="I40" t="str">
            <v>ERINC</v>
          </cell>
          <cell r="J40">
            <v>-1214395000</v>
          </cell>
          <cell r="L40" t="str">
            <v>Record Current Month SAR</v>
          </cell>
          <cell r="M40" t="str">
            <v>USD</v>
          </cell>
          <cell r="N40" t="str">
            <v>CRRNT</v>
          </cell>
          <cell r="O40">
            <v>1</v>
          </cell>
          <cell r="P40">
            <v>-1214395000</v>
          </cell>
        </row>
        <row r="41">
          <cell r="B41" t="str">
            <v>ERINC</v>
          </cell>
          <cell r="C41" t="str">
            <v>478000</v>
          </cell>
          <cell r="D41">
            <v>1420000</v>
          </cell>
          <cell r="E41" t="str">
            <v>000</v>
          </cell>
          <cell r="F41" t="str">
            <v>00000000</v>
          </cell>
          <cell r="G41" t="str">
            <v>0000</v>
          </cell>
          <cell r="H41" t="str">
            <v>0000</v>
          </cell>
          <cell r="I41" t="str">
            <v>ELREP</v>
          </cell>
          <cell r="J41">
            <v>1214395000</v>
          </cell>
          <cell r="L41" t="str">
            <v>Record Current Month SAR</v>
          </cell>
          <cell r="M41" t="str">
            <v>USD</v>
          </cell>
          <cell r="N41" t="str">
            <v>CRRNT</v>
          </cell>
          <cell r="O41">
            <v>1</v>
          </cell>
          <cell r="P41">
            <v>1214395000</v>
          </cell>
        </row>
        <row r="42">
          <cell r="B42" t="str">
            <v>ERINC</v>
          </cell>
          <cell r="C42" t="str">
            <v>478000</v>
          </cell>
          <cell r="D42">
            <v>2320700</v>
          </cell>
          <cell r="E42" t="str">
            <v>000</v>
          </cell>
          <cell r="F42" t="str">
            <v>00000000</v>
          </cell>
          <cell r="G42" t="str">
            <v>0000</v>
          </cell>
          <cell r="H42" t="str">
            <v>0000</v>
          </cell>
          <cell r="I42" t="str">
            <v>ELREP</v>
          </cell>
          <cell r="J42" t="e">
            <v>#REF!</v>
          </cell>
          <cell r="L42" t="str">
            <v>Record Current Month SAR</v>
          </cell>
          <cell r="M42" t="str">
            <v>USD</v>
          </cell>
          <cell r="N42" t="str">
            <v>CRRNT</v>
          </cell>
          <cell r="O42">
            <v>1</v>
          </cell>
          <cell r="P42">
            <v>-737108495.98</v>
          </cell>
        </row>
        <row r="43">
          <cell r="B43" t="str">
            <v>ERINC</v>
          </cell>
          <cell r="C43" t="str">
            <v>478000</v>
          </cell>
          <cell r="D43">
            <v>2539000</v>
          </cell>
          <cell r="E43" t="str">
            <v>000</v>
          </cell>
          <cell r="F43" t="str">
            <v>00000000</v>
          </cell>
          <cell r="G43" t="str">
            <v>0000</v>
          </cell>
          <cell r="H43" t="str">
            <v>0000</v>
          </cell>
          <cell r="J43" t="e">
            <v>#REF!</v>
          </cell>
          <cell r="L43" t="str">
            <v>Record Current Month SAR</v>
          </cell>
          <cell r="M43" t="str">
            <v>USD</v>
          </cell>
          <cell r="N43" t="str">
            <v>CRRNT</v>
          </cell>
          <cell r="O43">
            <v>1</v>
          </cell>
          <cell r="P43">
            <v>680000</v>
          </cell>
        </row>
        <row r="44">
          <cell r="B44" t="str">
            <v>ERINC</v>
          </cell>
          <cell r="C44" t="str">
            <v>478000</v>
          </cell>
          <cell r="D44">
            <v>4570001</v>
          </cell>
          <cell r="E44" t="str">
            <v>046</v>
          </cell>
          <cell r="F44" t="str">
            <v>00000000</v>
          </cell>
          <cell r="G44" t="str">
            <v>0000</v>
          </cell>
          <cell r="H44" t="str">
            <v>0000</v>
          </cell>
          <cell r="I44" t="str">
            <v>ELREP</v>
          </cell>
          <cell r="J44" t="e">
            <v>#REF!</v>
          </cell>
          <cell r="L44" t="str">
            <v>Record Current Month SAR</v>
          </cell>
          <cell r="M44" t="str">
            <v>USD</v>
          </cell>
          <cell r="N44" t="str">
            <v>CRRNT</v>
          </cell>
          <cell r="O44">
            <v>1</v>
          </cell>
          <cell r="P44">
            <v>-680000</v>
          </cell>
        </row>
        <row r="45">
          <cell r="B45" t="str">
            <v>ESD</v>
          </cell>
          <cell r="C45" t="str">
            <v>521900</v>
          </cell>
          <cell r="D45" t="str">
            <v>9030001</v>
          </cell>
          <cell r="E45" t="str">
            <v>056</v>
          </cell>
          <cell r="F45" t="str">
            <v>00002800</v>
          </cell>
          <cell r="G45" t="str">
            <v>0000</v>
          </cell>
          <cell r="H45" t="str">
            <v>2800</v>
          </cell>
          <cell r="I45" t="str">
            <v>ERINC</v>
          </cell>
          <cell r="J45">
            <v>0</v>
          </cell>
          <cell r="L45" t="str">
            <v>Record Current Month SAR</v>
          </cell>
          <cell r="M45" t="str">
            <v>USD</v>
          </cell>
          <cell r="N45" t="str">
            <v>CRRNT</v>
          </cell>
          <cell r="O45">
            <v>1</v>
          </cell>
          <cell r="P45">
            <v>0</v>
          </cell>
        </row>
        <row r="46">
          <cell r="B46" t="str">
            <v>ESD</v>
          </cell>
          <cell r="C46" t="str">
            <v>521900</v>
          </cell>
          <cell r="D46">
            <v>1868900</v>
          </cell>
          <cell r="E46" t="str">
            <v>000</v>
          </cell>
          <cell r="F46" t="str">
            <v>00000000</v>
          </cell>
          <cell r="G46" t="str">
            <v>0000</v>
          </cell>
          <cell r="H46" t="str">
            <v>0000</v>
          </cell>
          <cell r="J46">
            <v>25815002.07</v>
          </cell>
          <cell r="K46" t="str">
            <v>   </v>
          </cell>
          <cell r="L46" t="str">
            <v>Record Current Month SAR</v>
          </cell>
          <cell r="M46" t="str">
            <v>USD</v>
          </cell>
          <cell r="N46" t="str">
            <v>CRRNT</v>
          </cell>
          <cell r="O46">
            <v>1</v>
          </cell>
          <cell r="P46">
            <v>25815002.07</v>
          </cell>
        </row>
        <row r="47">
          <cell r="B47" t="str">
            <v>ESD</v>
          </cell>
          <cell r="C47" t="str">
            <v>521900</v>
          </cell>
          <cell r="D47">
            <v>1423200</v>
          </cell>
          <cell r="E47" t="str">
            <v>000</v>
          </cell>
          <cell r="F47" t="str">
            <v>00000000</v>
          </cell>
          <cell r="G47" t="str">
            <v>0000</v>
          </cell>
          <cell r="H47" t="str">
            <v>0000</v>
          </cell>
          <cell r="I47" t="str">
            <v>ERINC</v>
          </cell>
          <cell r="J47">
            <v>39867997.93</v>
          </cell>
          <cell r="K47" t="str">
            <v>   </v>
          </cell>
          <cell r="L47" t="str">
            <v>Record Current Month SAR</v>
          </cell>
          <cell r="M47" t="str">
            <v>USD</v>
          </cell>
          <cell r="N47" t="str">
            <v>CRRNT</v>
          </cell>
          <cell r="O47">
            <v>1</v>
          </cell>
          <cell r="P47">
            <v>39867997.93</v>
          </cell>
        </row>
        <row r="48">
          <cell r="B48" t="str">
            <v>ESD</v>
          </cell>
          <cell r="C48" t="str">
            <v>521900</v>
          </cell>
          <cell r="D48">
            <v>1423000</v>
          </cell>
          <cell r="E48" t="str">
            <v>000</v>
          </cell>
          <cell r="F48" t="str">
            <v>00000000</v>
          </cell>
          <cell r="G48" t="str">
            <v>0000</v>
          </cell>
          <cell r="H48" t="str">
            <v>0000</v>
          </cell>
          <cell r="I48" t="str">
            <v>ERINC</v>
          </cell>
          <cell r="J48">
            <v>-65683000</v>
          </cell>
          <cell r="K48" t="str">
            <v>   </v>
          </cell>
          <cell r="L48" t="str">
            <v>Record Current Month SAR</v>
          </cell>
          <cell r="M48" t="str">
            <v>USD</v>
          </cell>
          <cell r="N48" t="str">
            <v>CRRNT</v>
          </cell>
          <cell r="O48">
            <v>1</v>
          </cell>
          <cell r="P48">
            <v>-65683000</v>
          </cell>
        </row>
        <row r="49">
          <cell r="B49" t="str">
            <v>ERINC</v>
          </cell>
          <cell r="C49" t="str">
            <v>478000</v>
          </cell>
          <cell r="D49">
            <v>1420000</v>
          </cell>
          <cell r="E49" t="str">
            <v>000</v>
          </cell>
          <cell r="F49" t="str">
            <v>00000000</v>
          </cell>
          <cell r="G49" t="str">
            <v>0000</v>
          </cell>
          <cell r="H49" t="str">
            <v>0000</v>
          </cell>
          <cell r="I49" t="str">
            <v>ESD</v>
          </cell>
          <cell r="J49">
            <v>65683000</v>
          </cell>
          <cell r="K49" t="str">
            <v>   </v>
          </cell>
          <cell r="L49" t="str">
            <v>Record Current Month SAR</v>
          </cell>
          <cell r="M49" t="str">
            <v>USD</v>
          </cell>
          <cell r="N49" t="str">
            <v>CRRNT</v>
          </cell>
          <cell r="O49">
            <v>1</v>
          </cell>
          <cell r="P49">
            <v>65683000</v>
          </cell>
        </row>
        <row r="50">
          <cell r="B50" t="str">
            <v>ERINC</v>
          </cell>
          <cell r="C50" t="str">
            <v>478000</v>
          </cell>
          <cell r="D50">
            <v>2320700</v>
          </cell>
          <cell r="E50" t="str">
            <v>000</v>
          </cell>
          <cell r="F50" t="str">
            <v>00000000</v>
          </cell>
          <cell r="G50" t="str">
            <v>0000</v>
          </cell>
          <cell r="H50" t="str">
            <v>0000</v>
          </cell>
          <cell r="I50" t="str">
            <v>ESD</v>
          </cell>
          <cell r="J50">
            <v>-39867997.93</v>
          </cell>
          <cell r="K50" t="str">
            <v>   </v>
          </cell>
          <cell r="L50" t="str">
            <v>Record Current Month SAR</v>
          </cell>
          <cell r="M50" t="str">
            <v>USD</v>
          </cell>
          <cell r="N50" t="str">
            <v>CRRNT</v>
          </cell>
          <cell r="O50">
            <v>1</v>
          </cell>
          <cell r="P50">
            <v>-39867997.93</v>
          </cell>
        </row>
        <row r="51">
          <cell r="B51" t="str">
            <v>ERINC</v>
          </cell>
          <cell r="C51" t="str">
            <v>478000</v>
          </cell>
          <cell r="D51">
            <v>2539000</v>
          </cell>
          <cell r="E51" t="str">
            <v>000</v>
          </cell>
          <cell r="F51" t="str">
            <v>00000000</v>
          </cell>
          <cell r="G51" t="str">
            <v>0000</v>
          </cell>
          <cell r="H51" t="str">
            <v>0000</v>
          </cell>
          <cell r="J51">
            <v>0</v>
          </cell>
          <cell r="K51" t="str">
            <v>   </v>
          </cell>
          <cell r="L51" t="str">
            <v>Record Current Month SAR</v>
          </cell>
          <cell r="M51" t="str">
            <v>USD</v>
          </cell>
          <cell r="N51" t="str">
            <v>CRRNT</v>
          </cell>
          <cell r="O51">
            <v>1</v>
          </cell>
          <cell r="P51">
            <v>0</v>
          </cell>
        </row>
        <row r="52">
          <cell r="B52" t="str">
            <v>ERINC</v>
          </cell>
          <cell r="C52" t="str">
            <v>478000</v>
          </cell>
          <cell r="D52">
            <v>4570001</v>
          </cell>
          <cell r="E52" t="str">
            <v>046</v>
          </cell>
          <cell r="F52" t="str">
            <v>00000000</v>
          </cell>
          <cell r="G52" t="str">
            <v>0000</v>
          </cell>
          <cell r="H52" t="str">
            <v>0000</v>
          </cell>
          <cell r="I52" t="str">
            <v>ESD</v>
          </cell>
          <cell r="J52">
            <v>0</v>
          </cell>
          <cell r="K52" t="str">
            <v>   </v>
          </cell>
          <cell r="L52" t="str">
            <v>Record Current Month SAR</v>
          </cell>
          <cell r="M52" t="str">
            <v>USD</v>
          </cell>
          <cell r="N52" t="str">
            <v>CRRNT</v>
          </cell>
          <cell r="O52">
            <v>1</v>
          </cell>
          <cell r="P52">
            <v>0</v>
          </cell>
        </row>
        <row r="53">
          <cell r="B53" t="str">
            <v>SESRP</v>
          </cell>
          <cell r="C53" t="str">
            <v>297000</v>
          </cell>
          <cell r="D53" t="str">
            <v>9030001</v>
          </cell>
          <cell r="E53" t="str">
            <v>056</v>
          </cell>
          <cell r="F53" t="str">
            <v>ARFEERET</v>
          </cell>
          <cell r="G53" t="str">
            <v>0000</v>
          </cell>
          <cell r="H53" t="str">
            <v>2800</v>
          </cell>
          <cell r="I53" t="str">
            <v>ERINC</v>
          </cell>
          <cell r="J53" t="e">
            <v>#REF!</v>
          </cell>
          <cell r="L53" t="str">
            <v>Record Current Month SAR</v>
          </cell>
          <cell r="M53" t="str">
            <v>USD</v>
          </cell>
          <cell r="N53" t="str">
            <v>CRRNT</v>
          </cell>
          <cell r="O53">
            <v>1</v>
          </cell>
          <cell r="P53">
            <v>1019.65</v>
          </cell>
        </row>
        <row r="54">
          <cell r="B54" t="str">
            <v>SESRP</v>
          </cell>
          <cell r="C54" t="str">
            <v>297000</v>
          </cell>
          <cell r="D54">
            <v>1868900</v>
          </cell>
          <cell r="E54" t="str">
            <v>000</v>
          </cell>
          <cell r="F54" t="str">
            <v>00000000</v>
          </cell>
          <cell r="G54" t="str">
            <v>0000</v>
          </cell>
          <cell r="H54" t="str">
            <v>0000</v>
          </cell>
          <cell r="J54" t="e">
            <v>#REF!</v>
          </cell>
          <cell r="L54" t="str">
            <v>Record Current Month SAR</v>
          </cell>
          <cell r="M54" t="str">
            <v>USD</v>
          </cell>
          <cell r="N54" t="str">
            <v>CRRNT</v>
          </cell>
          <cell r="O54">
            <v>1</v>
          </cell>
          <cell r="P54">
            <v>4005468.04</v>
          </cell>
        </row>
        <row r="55">
          <cell r="B55" t="str">
            <v>SESRP</v>
          </cell>
          <cell r="C55" t="str">
            <v>297000</v>
          </cell>
          <cell r="D55">
            <v>1423200</v>
          </cell>
          <cell r="E55" t="str">
            <v>000</v>
          </cell>
          <cell r="F55" t="str">
            <v>00000000</v>
          </cell>
          <cell r="G55" t="str">
            <v>0000</v>
          </cell>
          <cell r="H55" t="str">
            <v>0000</v>
          </cell>
          <cell r="I55" t="str">
            <v>ERINC</v>
          </cell>
          <cell r="J55" t="e">
            <v>#REF!</v>
          </cell>
          <cell r="L55" t="str">
            <v>Record Current Month SAR</v>
          </cell>
          <cell r="M55" t="str">
            <v>USD</v>
          </cell>
          <cell r="N55" t="str">
            <v>CRRNT</v>
          </cell>
          <cell r="O55">
            <v>1</v>
          </cell>
          <cell r="P55">
            <v>6187512.31</v>
          </cell>
        </row>
        <row r="56">
          <cell r="B56" t="str">
            <v>SESRP</v>
          </cell>
          <cell r="C56" t="str">
            <v>297000</v>
          </cell>
          <cell r="D56">
            <v>1423000</v>
          </cell>
          <cell r="E56" t="str">
            <v>000</v>
          </cell>
          <cell r="F56" t="str">
            <v>00000000</v>
          </cell>
          <cell r="G56" t="str">
            <v>0000</v>
          </cell>
          <cell r="H56" t="str">
            <v>0000</v>
          </cell>
          <cell r="I56" t="str">
            <v>ERINC</v>
          </cell>
          <cell r="J56">
            <v>-10194000</v>
          </cell>
          <cell r="L56" t="str">
            <v>Record Current Month SAR</v>
          </cell>
          <cell r="M56" t="str">
            <v>USD</v>
          </cell>
          <cell r="N56" t="str">
            <v>CRRNT</v>
          </cell>
          <cell r="O56">
            <v>1</v>
          </cell>
          <cell r="P56">
            <v>-10194000</v>
          </cell>
        </row>
        <row r="57">
          <cell r="B57" t="str">
            <v>ERINC</v>
          </cell>
          <cell r="C57" t="str">
            <v>478000</v>
          </cell>
          <cell r="D57">
            <v>1420000</v>
          </cell>
          <cell r="E57" t="str">
            <v>000</v>
          </cell>
          <cell r="F57" t="str">
            <v>00000000</v>
          </cell>
          <cell r="G57" t="str">
            <v>0000</v>
          </cell>
          <cell r="H57" t="str">
            <v>0000</v>
          </cell>
          <cell r="I57" t="str">
            <v>SESRP</v>
          </cell>
          <cell r="J57">
            <v>10194000</v>
          </cell>
          <cell r="L57" t="str">
            <v>Record Current Month SAR</v>
          </cell>
          <cell r="M57" t="str">
            <v>USD</v>
          </cell>
          <cell r="N57" t="str">
            <v>CRRNT</v>
          </cell>
          <cell r="O57">
            <v>1</v>
          </cell>
          <cell r="P57">
            <v>10194000</v>
          </cell>
        </row>
        <row r="58">
          <cell r="B58" t="str">
            <v>ERINC</v>
          </cell>
          <cell r="C58" t="str">
            <v>478000</v>
          </cell>
          <cell r="D58">
            <v>2320700</v>
          </cell>
          <cell r="E58" t="str">
            <v>000</v>
          </cell>
          <cell r="F58" t="str">
            <v>00000000</v>
          </cell>
          <cell r="G58" t="str">
            <v>0000</v>
          </cell>
          <cell r="H58" t="str">
            <v>0000</v>
          </cell>
          <cell r="I58" t="str">
            <v>SESRP</v>
          </cell>
          <cell r="J58" t="e">
            <v>#REF!</v>
          </cell>
          <cell r="L58" t="str">
            <v>Record Current Month SAR</v>
          </cell>
          <cell r="M58" t="str">
            <v>USD</v>
          </cell>
          <cell r="N58" t="str">
            <v>CRRNT</v>
          </cell>
          <cell r="O58">
            <v>1</v>
          </cell>
          <cell r="P58">
            <v>-6187512.31</v>
          </cell>
        </row>
        <row r="59">
          <cell r="B59" t="str">
            <v>ERINC</v>
          </cell>
          <cell r="C59" t="str">
            <v>478000</v>
          </cell>
          <cell r="D59">
            <v>2539000</v>
          </cell>
          <cell r="E59" t="str">
            <v>000</v>
          </cell>
          <cell r="F59" t="str">
            <v>00000000</v>
          </cell>
          <cell r="G59" t="str">
            <v>0000</v>
          </cell>
          <cell r="H59" t="str">
            <v>0000</v>
          </cell>
          <cell r="J59" t="e">
            <v>#REF!</v>
          </cell>
          <cell r="L59" t="str">
            <v>Record Current Month SAR</v>
          </cell>
          <cell r="M59" t="str">
            <v>USD</v>
          </cell>
          <cell r="N59" t="str">
            <v>CRRNT</v>
          </cell>
          <cell r="O59">
            <v>1</v>
          </cell>
          <cell r="P59">
            <v>1019.65</v>
          </cell>
        </row>
        <row r="60">
          <cell r="B60" t="str">
            <v>ERINC</v>
          </cell>
          <cell r="C60" t="str">
            <v>478000</v>
          </cell>
          <cell r="D60">
            <v>4570001</v>
          </cell>
          <cell r="E60" t="str">
            <v>046</v>
          </cell>
          <cell r="F60" t="str">
            <v>00000000</v>
          </cell>
          <cell r="G60" t="str">
            <v>0000</v>
          </cell>
          <cell r="H60" t="str">
            <v>0000</v>
          </cell>
          <cell r="I60" t="str">
            <v>SESRP</v>
          </cell>
          <cell r="J60" t="e">
            <v>#REF!</v>
          </cell>
          <cell r="L60" t="str">
            <v>Record Current Month SAR</v>
          </cell>
          <cell r="M60" t="str">
            <v>USD</v>
          </cell>
          <cell r="N60" t="str">
            <v>CRRNT</v>
          </cell>
          <cell r="O60">
            <v>1</v>
          </cell>
          <cell r="P60">
            <v>-1019.65</v>
          </cell>
        </row>
        <row r="61">
          <cell r="B61" t="str">
            <v>TRN</v>
          </cell>
          <cell r="C61" t="str">
            <v>571900</v>
          </cell>
          <cell r="D61">
            <v>9030001</v>
          </cell>
          <cell r="E61" t="str">
            <v>056</v>
          </cell>
          <cell r="F61" t="str">
            <v>ARFEETRN</v>
          </cell>
          <cell r="G61" t="str">
            <v>0000</v>
          </cell>
          <cell r="H61" t="str">
            <v>9010</v>
          </cell>
          <cell r="I61" t="str">
            <v>ERINC</v>
          </cell>
          <cell r="J61">
            <v>0</v>
          </cell>
          <cell r="K61" t="str">
            <v>   </v>
          </cell>
          <cell r="L61" t="str">
            <v>Record Current Month SAR</v>
          </cell>
          <cell r="M61" t="str">
            <v>USD</v>
          </cell>
          <cell r="N61" t="str">
            <v>CRRNT</v>
          </cell>
          <cell r="O61">
            <v>1</v>
          </cell>
          <cell r="P61">
            <v>0</v>
          </cell>
        </row>
        <row r="62">
          <cell r="B62" t="str">
            <v>TRN</v>
          </cell>
          <cell r="C62" t="str">
            <v>571900</v>
          </cell>
          <cell r="D62">
            <v>1868900</v>
          </cell>
          <cell r="E62" t="str">
            <v>000</v>
          </cell>
          <cell r="F62" t="str">
            <v>00000000</v>
          </cell>
          <cell r="G62" t="str">
            <v>0000</v>
          </cell>
          <cell r="H62" t="str">
            <v>0000</v>
          </cell>
          <cell r="J62">
            <v>3645691.57</v>
          </cell>
          <cell r="K62" t="str">
            <v>   </v>
          </cell>
          <cell r="L62" t="str">
            <v>Record Current Month SAR</v>
          </cell>
          <cell r="M62" t="str">
            <v>USD</v>
          </cell>
          <cell r="N62" t="str">
            <v>CRRNT</v>
          </cell>
          <cell r="O62">
            <v>1</v>
          </cell>
          <cell r="P62">
            <v>3645691.57</v>
          </cell>
        </row>
        <row r="63">
          <cell r="B63" t="str">
            <v>TRN</v>
          </cell>
          <cell r="C63" t="str">
            <v>571900</v>
          </cell>
          <cell r="D63">
            <v>1423200</v>
          </cell>
          <cell r="E63" t="str">
            <v>000</v>
          </cell>
          <cell r="F63" t="str">
            <v>00000000</v>
          </cell>
          <cell r="G63" t="str">
            <v>0000</v>
          </cell>
          <cell r="H63" t="str">
            <v>0000</v>
          </cell>
          <cell r="I63" t="str">
            <v>ERINC</v>
          </cell>
          <cell r="J63">
            <v>5630308.43</v>
          </cell>
          <cell r="K63" t="str">
            <v>   </v>
          </cell>
          <cell r="L63" t="str">
            <v>Record Current Month SAR</v>
          </cell>
          <cell r="M63" t="str">
            <v>USD</v>
          </cell>
          <cell r="N63" t="str">
            <v>CRRNT</v>
          </cell>
          <cell r="O63">
            <v>1</v>
          </cell>
          <cell r="P63">
            <v>5630308.43</v>
          </cell>
        </row>
        <row r="64">
          <cell r="B64" t="str">
            <v>TRN</v>
          </cell>
          <cell r="C64" t="str">
            <v>571900</v>
          </cell>
          <cell r="D64">
            <v>1423000</v>
          </cell>
          <cell r="E64" t="str">
            <v>000</v>
          </cell>
          <cell r="F64" t="str">
            <v>00000000</v>
          </cell>
          <cell r="G64" t="str">
            <v>0000</v>
          </cell>
          <cell r="H64" t="str">
            <v>0000</v>
          </cell>
          <cell r="I64" t="str">
            <v>ERINC</v>
          </cell>
          <cell r="J64">
            <v>-9276000</v>
          </cell>
          <cell r="K64" t="str">
            <v>   </v>
          </cell>
          <cell r="L64" t="str">
            <v>Record Current Month SAR</v>
          </cell>
          <cell r="M64" t="str">
            <v>USD</v>
          </cell>
          <cell r="N64" t="str">
            <v>CRRNT</v>
          </cell>
          <cell r="O64">
            <v>1</v>
          </cell>
          <cell r="P64">
            <v>-9276000</v>
          </cell>
        </row>
        <row r="65">
          <cell r="B65" t="str">
            <v>ERINC</v>
          </cell>
          <cell r="C65" t="str">
            <v>478000</v>
          </cell>
          <cell r="D65">
            <v>1420000</v>
          </cell>
          <cell r="E65" t="str">
            <v>000</v>
          </cell>
          <cell r="F65" t="str">
            <v>00000000</v>
          </cell>
          <cell r="G65" t="str">
            <v>0000</v>
          </cell>
          <cell r="H65" t="str">
            <v>0000</v>
          </cell>
          <cell r="I65" t="str">
            <v>TRN</v>
          </cell>
          <cell r="J65">
            <v>9276000</v>
          </cell>
          <cell r="K65" t="str">
            <v>   </v>
          </cell>
          <cell r="L65" t="str">
            <v>Record Current Month SAR</v>
          </cell>
          <cell r="M65" t="str">
            <v>USD</v>
          </cell>
          <cell r="N65" t="str">
            <v>CRRNT</v>
          </cell>
          <cell r="O65">
            <v>1</v>
          </cell>
          <cell r="P65">
            <v>9276000</v>
          </cell>
        </row>
        <row r="66">
          <cell r="B66" t="str">
            <v>ERINC</v>
          </cell>
          <cell r="C66" t="str">
            <v>478000</v>
          </cell>
          <cell r="D66">
            <v>2320700</v>
          </cell>
          <cell r="E66" t="str">
            <v>000</v>
          </cell>
          <cell r="F66" t="str">
            <v>00000000</v>
          </cell>
          <cell r="G66" t="str">
            <v>0000</v>
          </cell>
          <cell r="H66" t="str">
            <v>0000</v>
          </cell>
          <cell r="I66" t="str">
            <v>TRN</v>
          </cell>
          <cell r="J66">
            <v>-5630308.43</v>
          </cell>
          <cell r="K66" t="str">
            <v>   </v>
          </cell>
          <cell r="L66" t="str">
            <v>Record Current Month SAR</v>
          </cell>
          <cell r="M66" t="str">
            <v>USD</v>
          </cell>
          <cell r="N66" t="str">
            <v>CRRNT</v>
          </cell>
          <cell r="O66">
            <v>1</v>
          </cell>
          <cell r="P66">
            <v>-5630308.43</v>
          </cell>
        </row>
        <row r="67">
          <cell r="B67" t="str">
            <v>ERINC</v>
          </cell>
          <cell r="C67" t="str">
            <v>478000</v>
          </cell>
          <cell r="D67">
            <v>2539000</v>
          </cell>
          <cell r="E67" t="str">
            <v>000</v>
          </cell>
          <cell r="F67" t="str">
            <v>00000000</v>
          </cell>
          <cell r="G67" t="str">
            <v>0000</v>
          </cell>
          <cell r="H67" t="str">
            <v>0000</v>
          </cell>
          <cell r="J67">
            <v>0</v>
          </cell>
          <cell r="K67" t="str">
            <v>   </v>
          </cell>
          <cell r="L67" t="str">
            <v>Record Current Month SAR</v>
          </cell>
          <cell r="M67" t="str">
            <v>USD</v>
          </cell>
          <cell r="N67" t="str">
            <v>CRRNT</v>
          </cell>
          <cell r="O67">
            <v>1</v>
          </cell>
          <cell r="P67">
            <v>0</v>
          </cell>
        </row>
        <row r="68">
          <cell r="B68" t="str">
            <v>ERINC</v>
          </cell>
          <cell r="C68" t="str">
            <v>478000</v>
          </cell>
          <cell r="D68">
            <v>4570001</v>
          </cell>
          <cell r="E68" t="str">
            <v>046</v>
          </cell>
          <cell r="F68" t="str">
            <v>00000000</v>
          </cell>
          <cell r="G68" t="str">
            <v>0000</v>
          </cell>
          <cell r="H68" t="str">
            <v>0000</v>
          </cell>
          <cell r="I68" t="str">
            <v>TRN</v>
          </cell>
          <cell r="J68">
            <v>0</v>
          </cell>
          <cell r="K68" t="str">
            <v>   </v>
          </cell>
          <cell r="L68" t="str">
            <v>Record Current Month SAR</v>
          </cell>
          <cell r="M68" t="str">
            <v>USD</v>
          </cell>
          <cell r="N68" t="str">
            <v>CRRNT</v>
          </cell>
          <cell r="O68">
            <v>1</v>
          </cell>
          <cell r="P68">
            <v>0</v>
          </cell>
        </row>
        <row r="69">
          <cell r="B69" t="str">
            <v>LSGD</v>
          </cell>
          <cell r="C69" t="str">
            <v>140090</v>
          </cell>
          <cell r="D69">
            <v>1868900</v>
          </cell>
          <cell r="E69" t="str">
            <v>000</v>
          </cell>
          <cell r="F69" t="str">
            <v>00000000</v>
          </cell>
          <cell r="G69" t="str">
            <v>0000</v>
          </cell>
          <cell r="H69" t="str">
            <v>0000</v>
          </cell>
          <cell r="J69">
            <v>-35984774.74</v>
          </cell>
          <cell r="L69" t="str">
            <v>Collection of Prior Month's AR</v>
          </cell>
          <cell r="M69" t="str">
            <v>USD</v>
          </cell>
          <cell r="N69" t="str">
            <v>CRRNT</v>
          </cell>
          <cell r="O69">
            <v>1</v>
          </cell>
          <cell r="P69">
            <v>-35984774.74</v>
          </cell>
        </row>
        <row r="70">
          <cell r="B70" t="str">
            <v>LSGD</v>
          </cell>
          <cell r="C70" t="str">
            <v>140090</v>
          </cell>
          <cell r="D70">
            <v>1423200</v>
          </cell>
          <cell r="E70" t="str">
            <v>000</v>
          </cell>
          <cell r="F70" t="str">
            <v>00000000</v>
          </cell>
          <cell r="G70" t="str">
            <v>0000</v>
          </cell>
          <cell r="H70" t="str">
            <v>0000</v>
          </cell>
          <cell r="I70" t="str">
            <v>ERINC</v>
          </cell>
          <cell r="J70">
            <v>-51218225.26</v>
          </cell>
          <cell r="L70" t="str">
            <v>Collection of Prior Month's AR</v>
          </cell>
          <cell r="M70" t="str">
            <v>USD</v>
          </cell>
          <cell r="N70" t="str">
            <v>CRRNT</v>
          </cell>
          <cell r="O70">
            <v>1</v>
          </cell>
          <cell r="P70">
            <v>-51218225.26</v>
          </cell>
        </row>
        <row r="71">
          <cell r="B71" t="str">
            <v>LSGD</v>
          </cell>
          <cell r="C71" t="str">
            <v>140090</v>
          </cell>
          <cell r="D71">
            <v>1423100</v>
          </cell>
          <cell r="E71" t="str">
            <v>000</v>
          </cell>
          <cell r="F71" t="str">
            <v>00000000</v>
          </cell>
          <cell r="G71" t="str">
            <v>0000</v>
          </cell>
          <cell r="H71" t="str">
            <v>0000</v>
          </cell>
          <cell r="I71" t="str">
            <v>ERINC</v>
          </cell>
          <cell r="J71">
            <v>87203000</v>
          </cell>
          <cell r="L71" t="str">
            <v>Collection of Prior Month's AR</v>
          </cell>
          <cell r="M71" t="str">
            <v>USD</v>
          </cell>
          <cell r="N71" t="str">
            <v>CRRNT</v>
          </cell>
          <cell r="O71">
            <v>1</v>
          </cell>
          <cell r="P71">
            <v>87203000</v>
          </cell>
        </row>
        <row r="72">
          <cell r="B72" t="str">
            <v>ERINC</v>
          </cell>
          <cell r="C72" t="str">
            <v>478000</v>
          </cell>
          <cell r="D72">
            <v>1420000</v>
          </cell>
          <cell r="E72" t="str">
            <v>000</v>
          </cell>
          <cell r="F72" t="str">
            <v>00000000</v>
          </cell>
          <cell r="G72" t="str">
            <v>0000</v>
          </cell>
          <cell r="H72" t="str">
            <v>0000</v>
          </cell>
          <cell r="I72" t="str">
            <v>LSGD</v>
          </cell>
          <cell r="J72">
            <v>-87203000</v>
          </cell>
          <cell r="L72" t="str">
            <v>Collection of Prior Month's AR</v>
          </cell>
          <cell r="M72" t="str">
            <v>USD</v>
          </cell>
          <cell r="N72" t="str">
            <v>CRRNT</v>
          </cell>
          <cell r="O72">
            <v>1</v>
          </cell>
          <cell r="P72">
            <v>-87203000</v>
          </cell>
        </row>
        <row r="73">
          <cell r="B73" t="str">
            <v>ERINC</v>
          </cell>
          <cell r="C73" t="str">
            <v>478000</v>
          </cell>
          <cell r="D73">
            <v>2320700</v>
          </cell>
          <cell r="E73" t="str">
            <v>000</v>
          </cell>
          <cell r="F73" t="str">
            <v>00000000</v>
          </cell>
          <cell r="G73" t="str">
            <v>0000</v>
          </cell>
          <cell r="H73" t="str">
            <v>0000</v>
          </cell>
          <cell r="I73" t="str">
            <v>LSGD</v>
          </cell>
          <cell r="J73">
            <v>51218225.26</v>
          </cell>
          <cell r="L73" t="str">
            <v>Collection of Prior Month's AR</v>
          </cell>
          <cell r="M73" t="str">
            <v>USD</v>
          </cell>
          <cell r="N73" t="str">
            <v>CRRNT</v>
          </cell>
          <cell r="O73">
            <v>1</v>
          </cell>
          <cell r="P73">
            <v>51218225.26</v>
          </cell>
        </row>
        <row r="74">
          <cell r="B74" t="str">
            <v>LSP</v>
          </cell>
          <cell r="C74" t="str">
            <v>101090</v>
          </cell>
          <cell r="D74">
            <v>1868900</v>
          </cell>
          <cell r="E74" t="str">
            <v>000</v>
          </cell>
          <cell r="F74" t="str">
            <v>00000000</v>
          </cell>
          <cell r="G74" t="str">
            <v>0000</v>
          </cell>
          <cell r="H74" t="str">
            <v>0000</v>
          </cell>
          <cell r="J74">
            <v>-2714033.5</v>
          </cell>
          <cell r="L74" t="str">
            <v>Collection of Prior Month's AR</v>
          </cell>
          <cell r="M74" t="str">
            <v>USD</v>
          </cell>
          <cell r="N74" t="str">
            <v>CRRNT</v>
          </cell>
          <cell r="O74">
            <v>1</v>
          </cell>
          <cell r="P74">
            <v>-2714033.5</v>
          </cell>
        </row>
        <row r="75">
          <cell r="B75" t="str">
            <v>LSP</v>
          </cell>
          <cell r="C75" t="str">
            <v>101090</v>
          </cell>
          <cell r="D75">
            <v>1433001</v>
          </cell>
          <cell r="E75" t="str">
            <v>000</v>
          </cell>
          <cell r="F75" t="str">
            <v>00000000</v>
          </cell>
          <cell r="G75" t="str">
            <v>0000</v>
          </cell>
          <cell r="H75" t="str">
            <v>0000</v>
          </cell>
          <cell r="I75" t="str">
            <v>ERINC</v>
          </cell>
          <cell r="J75">
            <v>-3862966.5</v>
          </cell>
          <cell r="L75" t="str">
            <v>Collection of Prior Month's AR</v>
          </cell>
          <cell r="M75" t="str">
            <v>USD</v>
          </cell>
          <cell r="N75" t="str">
            <v>CRRNT</v>
          </cell>
          <cell r="O75">
            <v>1</v>
          </cell>
          <cell r="P75">
            <v>-3862966.5</v>
          </cell>
        </row>
        <row r="76">
          <cell r="B76" t="str">
            <v>LSP</v>
          </cell>
          <cell r="C76" t="str">
            <v>101090</v>
          </cell>
          <cell r="D76">
            <v>1433000</v>
          </cell>
          <cell r="E76" t="str">
            <v>000</v>
          </cell>
          <cell r="F76" t="str">
            <v>00000000</v>
          </cell>
          <cell r="G76" t="str">
            <v>0000</v>
          </cell>
          <cell r="H76" t="str">
            <v>3000</v>
          </cell>
          <cell r="I76" t="str">
            <v>ERINC</v>
          </cell>
          <cell r="J76">
            <v>6577000</v>
          </cell>
          <cell r="L76" t="str">
            <v>Collection of Prior Month's AR</v>
          </cell>
          <cell r="M76" t="str">
            <v>USD</v>
          </cell>
          <cell r="N76" t="str">
            <v>CRRNT</v>
          </cell>
          <cell r="O76">
            <v>1</v>
          </cell>
          <cell r="P76">
            <v>6577000</v>
          </cell>
        </row>
        <row r="77">
          <cell r="B77" t="str">
            <v>ERINC</v>
          </cell>
          <cell r="C77" t="str">
            <v>478000</v>
          </cell>
          <cell r="D77">
            <v>1420000</v>
          </cell>
          <cell r="E77" t="str">
            <v>000</v>
          </cell>
          <cell r="F77" t="str">
            <v>00000000</v>
          </cell>
          <cell r="G77" t="str">
            <v>0000</v>
          </cell>
          <cell r="H77" t="str">
            <v>0000</v>
          </cell>
          <cell r="I77" t="str">
            <v>LSP</v>
          </cell>
          <cell r="J77">
            <v>-6577000</v>
          </cell>
          <cell r="L77" t="str">
            <v>Collection of Prior Month's AR</v>
          </cell>
          <cell r="M77" t="str">
            <v>USD</v>
          </cell>
          <cell r="N77" t="str">
            <v>CRRNT</v>
          </cell>
          <cell r="O77">
            <v>1</v>
          </cell>
          <cell r="P77">
            <v>-6577000</v>
          </cell>
        </row>
        <row r="78">
          <cell r="B78" t="str">
            <v>ERINC</v>
          </cell>
          <cell r="C78" t="str">
            <v>478000</v>
          </cell>
          <cell r="D78">
            <v>2320700</v>
          </cell>
          <cell r="E78" t="str">
            <v>000</v>
          </cell>
          <cell r="F78" t="str">
            <v>00000000</v>
          </cell>
          <cell r="G78" t="str">
            <v>0000</v>
          </cell>
          <cell r="H78" t="str">
            <v>0000</v>
          </cell>
          <cell r="I78" t="str">
            <v>LSP</v>
          </cell>
          <cell r="J78">
            <v>3862966.5</v>
          </cell>
          <cell r="L78" t="str">
            <v>Collection of Prior Month's AR</v>
          </cell>
          <cell r="M78" t="str">
            <v>USD</v>
          </cell>
          <cell r="N78" t="str">
            <v>CRRNT</v>
          </cell>
          <cell r="O78">
            <v>1</v>
          </cell>
          <cell r="P78">
            <v>3862966.5</v>
          </cell>
        </row>
        <row r="79">
          <cell r="B79" t="str">
            <v>ELREP</v>
          </cell>
          <cell r="C79" t="str">
            <v>288000</v>
          </cell>
          <cell r="D79">
            <v>1868900</v>
          </cell>
          <cell r="E79" t="str">
            <v>000</v>
          </cell>
          <cell r="F79" t="str">
            <v>00000000</v>
          </cell>
          <cell r="G79" t="str">
            <v>0000</v>
          </cell>
          <cell r="H79" t="str">
            <v>0000</v>
          </cell>
          <cell r="J79">
            <v>-467661356.23</v>
          </cell>
          <cell r="K79" t="str">
            <v>   </v>
          </cell>
          <cell r="L79" t="str">
            <v>Collection of Prior Month's AR</v>
          </cell>
          <cell r="M79" t="str">
            <v>USD</v>
          </cell>
          <cell r="N79" t="str">
            <v>CRRNT</v>
          </cell>
          <cell r="O79">
            <v>1</v>
          </cell>
          <cell r="P79">
            <v>-467661356.23</v>
          </cell>
        </row>
        <row r="80">
          <cell r="B80" t="str">
            <v>ELREP</v>
          </cell>
          <cell r="C80" t="str">
            <v>288000</v>
          </cell>
          <cell r="D80">
            <v>1423200</v>
          </cell>
          <cell r="E80" t="str">
            <v>000</v>
          </cell>
          <cell r="F80" t="str">
            <v>00000000</v>
          </cell>
          <cell r="G80" t="str">
            <v>0000</v>
          </cell>
          <cell r="H80" t="str">
            <v>0000</v>
          </cell>
          <cell r="I80" t="str">
            <v>ERINC</v>
          </cell>
          <cell r="J80">
            <v>-665636643.77</v>
          </cell>
          <cell r="L80" t="str">
            <v>Collection of Prior Month's AR</v>
          </cell>
          <cell r="M80" t="str">
            <v>USD</v>
          </cell>
          <cell r="N80" t="str">
            <v>CRRNT</v>
          </cell>
          <cell r="O80">
            <v>1</v>
          </cell>
          <cell r="P80">
            <v>-665636643.77</v>
          </cell>
        </row>
        <row r="81">
          <cell r="B81" t="str">
            <v>ELREP</v>
          </cell>
          <cell r="C81" t="str">
            <v>288000</v>
          </cell>
          <cell r="D81">
            <v>1423000</v>
          </cell>
          <cell r="E81" t="str">
            <v>000</v>
          </cell>
          <cell r="F81" t="str">
            <v>00000000</v>
          </cell>
          <cell r="G81" t="str">
            <v>0000</v>
          </cell>
          <cell r="H81" t="str">
            <v>0000</v>
          </cell>
          <cell r="I81" t="str">
            <v>ERINC</v>
          </cell>
          <cell r="J81">
            <v>1133298000</v>
          </cell>
          <cell r="K81" t="str">
            <v>   </v>
          </cell>
          <cell r="L81" t="str">
            <v>Collection of Prior Month's AR</v>
          </cell>
          <cell r="M81" t="str">
            <v>USD</v>
          </cell>
          <cell r="N81" t="str">
            <v>CRRNT</v>
          </cell>
          <cell r="O81">
            <v>1</v>
          </cell>
          <cell r="P81">
            <v>1133298000</v>
          </cell>
        </row>
        <row r="82">
          <cell r="B82" t="str">
            <v>ERINC</v>
          </cell>
          <cell r="C82" t="str">
            <v>478000</v>
          </cell>
          <cell r="D82">
            <v>1420000</v>
          </cell>
          <cell r="E82" t="str">
            <v>000</v>
          </cell>
          <cell r="F82" t="str">
            <v>00000000</v>
          </cell>
          <cell r="G82" t="str">
            <v>0000</v>
          </cell>
          <cell r="H82" t="str">
            <v>0000</v>
          </cell>
          <cell r="I82" t="str">
            <v>ELREP</v>
          </cell>
          <cell r="J82">
            <v>-1133298000</v>
          </cell>
          <cell r="K82" t="str">
            <v>   </v>
          </cell>
          <cell r="L82" t="str">
            <v>Collection of Prior Month's AR</v>
          </cell>
          <cell r="M82" t="str">
            <v>USD</v>
          </cell>
          <cell r="N82" t="str">
            <v>CRRNT</v>
          </cell>
          <cell r="O82">
            <v>1</v>
          </cell>
          <cell r="P82">
            <v>-1133298000</v>
          </cell>
        </row>
        <row r="83">
          <cell r="B83" t="str">
            <v>ERINC</v>
          </cell>
          <cell r="C83" t="str">
            <v>478000</v>
          </cell>
          <cell r="D83">
            <v>2320700</v>
          </cell>
          <cell r="E83" t="str">
            <v>000</v>
          </cell>
          <cell r="F83" t="str">
            <v>00000000</v>
          </cell>
          <cell r="G83" t="str">
            <v>0000</v>
          </cell>
          <cell r="H83" t="str">
            <v>0000</v>
          </cell>
          <cell r="I83" t="str">
            <v>ELREP</v>
          </cell>
          <cell r="J83">
            <v>665636643.77</v>
          </cell>
          <cell r="L83" t="str">
            <v>Collection of Prior Month's AR</v>
          </cell>
          <cell r="M83" t="str">
            <v>USD</v>
          </cell>
          <cell r="N83" t="str">
            <v>CRRNT</v>
          </cell>
          <cell r="O83">
            <v>1</v>
          </cell>
          <cell r="P83">
            <v>665636643.77</v>
          </cell>
        </row>
        <row r="84">
          <cell r="B84" t="str">
            <v>ESD</v>
          </cell>
          <cell r="C84" t="str">
            <v>521900</v>
          </cell>
          <cell r="D84">
            <v>1868900</v>
          </cell>
          <cell r="E84" t="str">
            <v>000</v>
          </cell>
          <cell r="F84" t="str">
            <v>00000000</v>
          </cell>
          <cell r="G84" t="str">
            <v>0000</v>
          </cell>
          <cell r="H84" t="str">
            <v>0000</v>
          </cell>
          <cell r="J84">
            <v>-25878847.96</v>
          </cell>
          <cell r="K84" t="str">
            <v>   </v>
          </cell>
          <cell r="L84" t="str">
            <v>Collection of Prior Month's AR</v>
          </cell>
          <cell r="M84" t="str">
            <v>USD</v>
          </cell>
          <cell r="N84" t="str">
            <v>CRRNT</v>
          </cell>
          <cell r="O84">
            <v>1</v>
          </cell>
          <cell r="P84">
            <v>-25878847.96</v>
          </cell>
        </row>
        <row r="85">
          <cell r="B85" t="str">
            <v>ESD</v>
          </cell>
          <cell r="C85" t="str">
            <v>521900</v>
          </cell>
          <cell r="D85">
            <v>1423200</v>
          </cell>
          <cell r="E85" t="str">
            <v>000</v>
          </cell>
          <cell r="F85" t="str">
            <v>00000000</v>
          </cell>
          <cell r="G85" t="str">
            <v>0000</v>
          </cell>
          <cell r="H85" t="str">
            <v>0000</v>
          </cell>
          <cell r="I85" t="str">
            <v>ERINC</v>
          </cell>
          <cell r="J85">
            <v>-36834152.04</v>
          </cell>
          <cell r="L85" t="str">
            <v>Collection of Prior Month's AR</v>
          </cell>
          <cell r="M85" t="str">
            <v>USD</v>
          </cell>
          <cell r="N85" t="str">
            <v>CRRNT</v>
          </cell>
          <cell r="O85">
            <v>1</v>
          </cell>
          <cell r="P85">
            <v>-36834152.04</v>
          </cell>
        </row>
        <row r="86">
          <cell r="B86" t="str">
            <v>ESD</v>
          </cell>
          <cell r="C86" t="str">
            <v>521900</v>
          </cell>
          <cell r="D86">
            <v>1423000</v>
          </cell>
          <cell r="E86" t="str">
            <v>000</v>
          </cell>
          <cell r="F86" t="str">
            <v>00000000</v>
          </cell>
          <cell r="G86" t="str">
            <v>0000</v>
          </cell>
          <cell r="H86" t="str">
            <v>0000</v>
          </cell>
          <cell r="I86" t="str">
            <v>ERINC</v>
          </cell>
          <cell r="J86">
            <v>62713000</v>
          </cell>
          <cell r="K86" t="str">
            <v>   </v>
          </cell>
          <cell r="L86" t="str">
            <v>Collection of Prior Month's AR</v>
          </cell>
          <cell r="M86" t="str">
            <v>USD</v>
          </cell>
          <cell r="N86" t="str">
            <v>CRRNT</v>
          </cell>
          <cell r="O86">
            <v>1</v>
          </cell>
          <cell r="P86">
            <v>62713000</v>
          </cell>
        </row>
        <row r="87">
          <cell r="B87" t="str">
            <v>ERINC</v>
          </cell>
          <cell r="C87" t="str">
            <v>478000</v>
          </cell>
          <cell r="D87">
            <v>1420000</v>
          </cell>
          <cell r="E87" t="str">
            <v>000</v>
          </cell>
          <cell r="F87" t="str">
            <v>00000000</v>
          </cell>
          <cell r="G87" t="str">
            <v>0000</v>
          </cell>
          <cell r="H87" t="str">
            <v>0000</v>
          </cell>
          <cell r="I87" t="str">
            <v>ESD</v>
          </cell>
          <cell r="J87">
            <v>-62713000</v>
          </cell>
          <cell r="K87" t="str">
            <v>   </v>
          </cell>
          <cell r="L87" t="str">
            <v>Collection of Prior Month's AR</v>
          </cell>
          <cell r="M87" t="str">
            <v>USD</v>
          </cell>
          <cell r="N87" t="str">
            <v>CRRNT</v>
          </cell>
          <cell r="O87">
            <v>1</v>
          </cell>
          <cell r="P87">
            <v>-62713000</v>
          </cell>
        </row>
        <row r="88">
          <cell r="B88" t="str">
            <v>ERINC</v>
          </cell>
          <cell r="C88" t="str">
            <v>478000</v>
          </cell>
          <cell r="D88">
            <v>2320700</v>
          </cell>
          <cell r="E88" t="str">
            <v>000</v>
          </cell>
          <cell r="F88" t="str">
            <v>00000000</v>
          </cell>
          <cell r="G88" t="str">
            <v>0000</v>
          </cell>
          <cell r="H88" t="str">
            <v>0000</v>
          </cell>
          <cell r="I88" t="str">
            <v>ESD</v>
          </cell>
          <cell r="J88">
            <v>36834152.04</v>
          </cell>
          <cell r="L88" t="str">
            <v>Collection of Prior Month's AR</v>
          </cell>
          <cell r="M88" t="str">
            <v>USD</v>
          </cell>
          <cell r="N88" t="str">
            <v>CRRNT</v>
          </cell>
          <cell r="O88">
            <v>1</v>
          </cell>
          <cell r="P88">
            <v>36834152.04</v>
          </cell>
        </row>
        <row r="89">
          <cell r="B89" t="str">
            <v>SESRP</v>
          </cell>
          <cell r="C89" t="str">
            <v>297000</v>
          </cell>
          <cell r="D89">
            <v>1868900</v>
          </cell>
          <cell r="E89" t="str">
            <v>000</v>
          </cell>
          <cell r="F89" t="str">
            <v>00000000</v>
          </cell>
          <cell r="G89" t="str">
            <v>0000</v>
          </cell>
          <cell r="H89" t="str">
            <v>0000</v>
          </cell>
          <cell r="J89">
            <v>-3615685.2</v>
          </cell>
          <cell r="L89" t="str">
            <v>Collection of Prior Month's AR</v>
          </cell>
          <cell r="M89" t="str">
            <v>USD</v>
          </cell>
          <cell r="N89" t="str">
            <v>CRRNT</v>
          </cell>
          <cell r="O89">
            <v>1</v>
          </cell>
          <cell r="P89">
            <v>-3615685.2</v>
          </cell>
        </row>
        <row r="90">
          <cell r="B90" t="str">
            <v>SESRP</v>
          </cell>
          <cell r="C90" t="str">
            <v>297000</v>
          </cell>
          <cell r="D90">
            <v>1423200</v>
          </cell>
          <cell r="E90" t="str">
            <v>000</v>
          </cell>
          <cell r="F90" t="str">
            <v>00000000</v>
          </cell>
          <cell r="G90" t="str">
            <v>0000</v>
          </cell>
          <cell r="H90" t="str">
            <v>0000</v>
          </cell>
          <cell r="I90" t="str">
            <v>ERINC</v>
          </cell>
          <cell r="J90">
            <v>-5146314.8</v>
          </cell>
          <cell r="L90" t="str">
            <v>Collection of Prior Month's AR</v>
          </cell>
          <cell r="M90" t="str">
            <v>USD</v>
          </cell>
          <cell r="N90" t="str">
            <v>CRRNT</v>
          </cell>
          <cell r="O90">
            <v>1</v>
          </cell>
          <cell r="P90">
            <v>-5146314.8</v>
          </cell>
        </row>
        <row r="91">
          <cell r="B91" t="str">
            <v>SESRP</v>
          </cell>
          <cell r="C91" t="str">
            <v>297000</v>
          </cell>
          <cell r="D91">
            <v>1423000</v>
          </cell>
          <cell r="E91" t="str">
            <v>000</v>
          </cell>
          <cell r="F91" t="str">
            <v>00000000</v>
          </cell>
          <cell r="G91" t="str">
            <v>0000</v>
          </cell>
          <cell r="H91" t="str">
            <v>0000</v>
          </cell>
          <cell r="I91" t="str">
            <v>ERINC</v>
          </cell>
          <cell r="J91">
            <v>8762000</v>
          </cell>
          <cell r="L91" t="str">
            <v>Collection of Prior Month's AR</v>
          </cell>
          <cell r="M91" t="str">
            <v>USD</v>
          </cell>
          <cell r="N91" t="str">
            <v>CRRNT</v>
          </cell>
          <cell r="O91">
            <v>1</v>
          </cell>
          <cell r="P91">
            <v>8762000</v>
          </cell>
        </row>
        <row r="92">
          <cell r="B92" t="str">
            <v>ERINC</v>
          </cell>
          <cell r="C92" t="str">
            <v>478000</v>
          </cell>
          <cell r="D92">
            <v>1420000</v>
          </cell>
          <cell r="E92" t="str">
            <v>000</v>
          </cell>
          <cell r="F92" t="str">
            <v>00000000</v>
          </cell>
          <cell r="G92" t="str">
            <v>0000</v>
          </cell>
          <cell r="H92" t="str">
            <v>0000</v>
          </cell>
          <cell r="I92" t="str">
            <v>SESRP</v>
          </cell>
          <cell r="J92">
            <v>-8762000</v>
          </cell>
          <cell r="L92" t="str">
            <v>Collection of Prior Month's AR</v>
          </cell>
          <cell r="M92" t="str">
            <v>USD</v>
          </cell>
          <cell r="N92" t="str">
            <v>CRRNT</v>
          </cell>
          <cell r="O92">
            <v>1</v>
          </cell>
          <cell r="P92">
            <v>-8762000</v>
          </cell>
        </row>
        <row r="93">
          <cell r="B93" t="str">
            <v>ERINC</v>
          </cell>
          <cell r="C93" t="str">
            <v>478000</v>
          </cell>
          <cell r="D93">
            <v>2320700</v>
          </cell>
          <cell r="E93" t="str">
            <v>000</v>
          </cell>
          <cell r="F93" t="str">
            <v>00000000</v>
          </cell>
          <cell r="G93" t="str">
            <v>0000</v>
          </cell>
          <cell r="H93" t="str">
            <v>0000</v>
          </cell>
          <cell r="I93" t="str">
            <v>SESRP</v>
          </cell>
          <cell r="J93">
            <v>5146314.8</v>
          </cell>
          <cell r="L93" t="str">
            <v>Collection of Prior Month's AR</v>
          </cell>
          <cell r="M93" t="str">
            <v>USD</v>
          </cell>
          <cell r="N93" t="str">
            <v>CRRNT</v>
          </cell>
          <cell r="O93">
            <v>1</v>
          </cell>
          <cell r="P93">
            <v>5146314.8</v>
          </cell>
        </row>
        <row r="94">
          <cell r="B94" t="str">
            <v>TRN</v>
          </cell>
          <cell r="C94" t="str">
            <v>571900</v>
          </cell>
          <cell r="D94">
            <v>1868900</v>
          </cell>
          <cell r="E94" t="str">
            <v>000</v>
          </cell>
          <cell r="F94" t="str">
            <v>00000000</v>
          </cell>
          <cell r="G94" t="str">
            <v>0000</v>
          </cell>
          <cell r="H94" t="str">
            <v>0000</v>
          </cell>
          <cell r="J94">
            <v>-4392302.36</v>
          </cell>
          <cell r="K94" t="str">
            <v>   </v>
          </cell>
          <cell r="L94" t="str">
            <v>Collection of Prior Month's AR</v>
          </cell>
          <cell r="M94" t="str">
            <v>USD</v>
          </cell>
          <cell r="N94" t="str">
            <v>CRRNT</v>
          </cell>
          <cell r="O94">
            <v>1</v>
          </cell>
          <cell r="P94">
            <v>-4392302.36</v>
          </cell>
        </row>
        <row r="95">
          <cell r="B95" t="str">
            <v>TRN</v>
          </cell>
          <cell r="C95" t="str">
            <v>571900</v>
          </cell>
          <cell r="D95">
            <v>1423200</v>
          </cell>
          <cell r="E95" t="str">
            <v>000</v>
          </cell>
          <cell r="F95" t="str">
            <v>00000000</v>
          </cell>
          <cell r="G95" t="str">
            <v>0000</v>
          </cell>
          <cell r="H95" t="str">
            <v>0000</v>
          </cell>
          <cell r="I95" t="str">
            <v>ERINC</v>
          </cell>
          <cell r="J95">
            <v>-6251697.64</v>
          </cell>
          <cell r="L95" t="str">
            <v>Collection of Prior Month's AR</v>
          </cell>
          <cell r="M95" t="str">
            <v>USD</v>
          </cell>
          <cell r="N95" t="str">
            <v>CRRNT</v>
          </cell>
          <cell r="O95">
            <v>1</v>
          </cell>
          <cell r="P95">
            <v>-6251697.64</v>
          </cell>
        </row>
        <row r="96">
          <cell r="B96" t="str">
            <v>TRN</v>
          </cell>
          <cell r="C96" t="str">
            <v>571900</v>
          </cell>
          <cell r="D96">
            <v>1423000</v>
          </cell>
          <cell r="E96" t="str">
            <v>000</v>
          </cell>
          <cell r="F96" t="str">
            <v>00000000</v>
          </cell>
          <cell r="G96" t="str">
            <v>0000</v>
          </cell>
          <cell r="H96" t="str">
            <v>0000</v>
          </cell>
          <cell r="I96" t="str">
            <v>ERINC</v>
          </cell>
          <cell r="J96">
            <v>10644000</v>
          </cell>
          <cell r="K96" t="str">
            <v>   </v>
          </cell>
          <cell r="L96" t="str">
            <v>Collection of Prior Month's AR</v>
          </cell>
          <cell r="M96" t="str">
            <v>USD</v>
          </cell>
          <cell r="N96" t="str">
            <v>CRRNT</v>
          </cell>
          <cell r="O96">
            <v>1</v>
          </cell>
          <cell r="P96">
            <v>10644000</v>
          </cell>
        </row>
        <row r="97">
          <cell r="B97" t="str">
            <v>ERINC</v>
          </cell>
          <cell r="C97" t="str">
            <v>478000</v>
          </cell>
          <cell r="D97">
            <v>1420000</v>
          </cell>
          <cell r="E97" t="str">
            <v>000</v>
          </cell>
          <cell r="F97" t="str">
            <v>00000000</v>
          </cell>
          <cell r="G97" t="str">
            <v>0000</v>
          </cell>
          <cell r="H97" t="str">
            <v>0000</v>
          </cell>
          <cell r="I97" t="str">
            <v>TRN</v>
          </cell>
          <cell r="J97">
            <v>-10644000</v>
          </cell>
          <cell r="K97" t="str">
            <v>   </v>
          </cell>
          <cell r="L97" t="str">
            <v>Collection of Prior Month's AR</v>
          </cell>
          <cell r="M97" t="str">
            <v>USD</v>
          </cell>
          <cell r="N97" t="str">
            <v>CRRNT</v>
          </cell>
          <cell r="O97">
            <v>1</v>
          </cell>
          <cell r="P97">
            <v>-10644000</v>
          </cell>
        </row>
        <row r="98">
          <cell r="B98" t="str">
            <v>ERINC</v>
          </cell>
          <cell r="C98" t="str">
            <v>478000</v>
          </cell>
          <cell r="D98">
            <v>2320700</v>
          </cell>
          <cell r="E98" t="str">
            <v>000</v>
          </cell>
          <cell r="F98" t="str">
            <v>00000000</v>
          </cell>
          <cell r="G98" t="str">
            <v>0000</v>
          </cell>
          <cell r="H98" t="str">
            <v>0000</v>
          </cell>
          <cell r="I98" t="str">
            <v>TRN</v>
          </cell>
          <cell r="J98">
            <v>6251697.64</v>
          </cell>
          <cell r="L98" t="str">
            <v>Collection of Prior Month's AR</v>
          </cell>
          <cell r="M98" t="str">
            <v>USD</v>
          </cell>
          <cell r="N98" t="str">
            <v>CRRNT</v>
          </cell>
          <cell r="O98">
            <v>1</v>
          </cell>
          <cell r="P98">
            <v>6251697.64</v>
          </cell>
        </row>
        <row r="99">
          <cell r="F99" t="str">
            <v> Please make sure there are no Journal Lines below this End of File Marker</v>
          </cell>
        </row>
        <row r="103">
          <cell r="J103" t="e">
            <v>#REF!</v>
          </cell>
        </row>
        <row r="124">
          <cell r="F124" t="str">
            <v> </v>
          </cell>
        </row>
        <row r="125">
          <cell r="M125" t="str">
            <v>USD</v>
          </cell>
          <cell r="N125" t="str">
            <v>CRRNT</v>
          </cell>
          <cell r="O125">
            <v>1</v>
          </cell>
          <cell r="P125">
            <v>230</v>
          </cell>
        </row>
        <row r="126">
          <cell r="M126" t="str">
            <v>USD</v>
          </cell>
          <cell r="N126" t="str">
            <v>CRRNT</v>
          </cell>
          <cell r="O126">
            <v>1</v>
          </cell>
          <cell r="P126">
            <v>-230</v>
          </cell>
        </row>
        <row r="127">
          <cell r="M127" t="str">
            <v>USD</v>
          </cell>
          <cell r="N127" t="str">
            <v>CRRNT</v>
          </cell>
          <cell r="O127">
            <v>1</v>
          </cell>
          <cell r="P127">
            <v>200</v>
          </cell>
        </row>
        <row r="128">
          <cell r="M128" t="str">
            <v>USD</v>
          </cell>
          <cell r="N128" t="str">
            <v>CRRNT</v>
          </cell>
          <cell r="O128">
            <v>1</v>
          </cell>
          <cell r="P128">
            <v>-200</v>
          </cell>
        </row>
        <row r="129">
          <cell r="M129" t="str">
            <v>USD</v>
          </cell>
          <cell r="N129" t="str">
            <v>CRRNT</v>
          </cell>
          <cell r="O129">
            <v>1</v>
          </cell>
          <cell r="P129">
            <v>400</v>
          </cell>
        </row>
        <row r="130">
          <cell r="F130" t="str">
            <v> </v>
          </cell>
        </row>
        <row r="131">
          <cell r="M131" t="str">
            <v>USD</v>
          </cell>
          <cell r="N131" t="str">
            <v>CRRNT</v>
          </cell>
          <cell r="O131">
            <v>1</v>
          </cell>
          <cell r="P131">
            <v>-400</v>
          </cell>
        </row>
        <row r="132">
          <cell r="M132" t="str">
            <v>USD</v>
          </cell>
          <cell r="N132" t="str">
            <v>CRRNT</v>
          </cell>
          <cell r="O132">
            <v>1</v>
          </cell>
          <cell r="P132">
            <v>150</v>
          </cell>
        </row>
        <row r="133">
          <cell r="M133" t="str">
            <v>USD</v>
          </cell>
          <cell r="N133" t="str">
            <v>CRRNT</v>
          </cell>
          <cell r="O133">
            <v>1</v>
          </cell>
          <cell r="P133">
            <v>-150</v>
          </cell>
        </row>
        <row r="134">
          <cell r="F134" t="str">
            <v> </v>
          </cell>
        </row>
        <row r="135">
          <cell r="F135" t="str">
            <v> </v>
          </cell>
        </row>
        <row r="136">
          <cell r="F136" t="str">
            <v> </v>
          </cell>
        </row>
        <row r="137">
          <cell r="F137" t="str">
            <v> </v>
          </cell>
        </row>
        <row r="138">
          <cell r="F138" t="str">
            <v> </v>
          </cell>
        </row>
        <row r="139">
          <cell r="K139" t="str">
            <v>   </v>
          </cell>
        </row>
        <row r="140">
          <cell r="K140" t="str">
            <v>   </v>
          </cell>
        </row>
        <row r="141">
          <cell r="K141" t="str">
            <v>   </v>
          </cell>
        </row>
        <row r="142">
          <cell r="K142" t="str">
            <v>   </v>
          </cell>
        </row>
        <row r="143">
          <cell r="K143" t="str">
            <v>   </v>
          </cell>
        </row>
        <row r="144">
          <cell r="K144" t="str">
            <v>   </v>
          </cell>
        </row>
        <row r="145">
          <cell r="K145" t="str">
            <v>   </v>
          </cell>
        </row>
        <row r="146">
          <cell r="K146" t="str">
            <v>   </v>
          </cell>
        </row>
        <row r="147">
          <cell r="K147" t="str">
            <v>   </v>
          </cell>
        </row>
        <row r="148">
          <cell r="K148" t="str">
            <v>   </v>
          </cell>
        </row>
        <row r="149">
          <cell r="K149" t="str">
            <v>   </v>
          </cell>
        </row>
        <row r="150">
          <cell r="K150" t="str">
            <v>   </v>
          </cell>
        </row>
        <row r="151">
          <cell r="K151" t="str">
            <v>   </v>
          </cell>
        </row>
        <row r="152">
          <cell r="K152" t="str">
            <v>   </v>
          </cell>
        </row>
        <row r="153">
          <cell r="K153" t="str">
            <v>   </v>
          </cell>
        </row>
        <row r="154">
          <cell r="K154" t="str">
            <v>   </v>
          </cell>
        </row>
        <row r="155">
          <cell r="K155" t="str">
            <v>   </v>
          </cell>
        </row>
        <row r="156">
          <cell r="K156" t="str">
            <v>   </v>
          </cell>
        </row>
        <row r="157">
          <cell r="K157" t="str">
            <v>   </v>
          </cell>
        </row>
        <row r="158">
          <cell r="K158" t="str">
            <v>   </v>
          </cell>
        </row>
        <row r="159">
          <cell r="K159" t="str">
            <v>   </v>
          </cell>
        </row>
        <row r="160">
          <cell r="K160" t="str">
            <v>   </v>
          </cell>
        </row>
        <row r="161">
          <cell r="K161" t="str">
            <v>   </v>
          </cell>
        </row>
        <row r="162">
          <cell r="K162" t="str">
            <v>   </v>
          </cell>
        </row>
        <row r="163">
          <cell r="K163" t="str">
            <v>   </v>
          </cell>
        </row>
        <row r="164">
          <cell r="K164" t="str">
            <v>   </v>
          </cell>
        </row>
        <row r="165">
          <cell r="K165" t="str">
            <v>   </v>
          </cell>
        </row>
        <row r="166">
          <cell r="K166" t="str">
            <v>   </v>
          </cell>
        </row>
        <row r="167">
          <cell r="K167" t="str">
            <v>   </v>
          </cell>
        </row>
        <row r="168">
          <cell r="K168" t="str">
            <v>   </v>
          </cell>
        </row>
        <row r="169">
          <cell r="K169" t="str">
            <v>   </v>
          </cell>
        </row>
        <row r="170">
          <cell r="K170" t="str">
            <v>   </v>
          </cell>
        </row>
        <row r="171">
          <cell r="K171" t="str">
            <v>   </v>
          </cell>
        </row>
        <row r="172">
          <cell r="K172" t="str">
            <v>   </v>
          </cell>
        </row>
        <row r="173">
          <cell r="K173" t="str">
            <v>   </v>
          </cell>
        </row>
        <row r="174">
          <cell r="K174" t="str">
            <v>   </v>
          </cell>
        </row>
        <row r="175">
          <cell r="K175" t="str">
            <v>   </v>
          </cell>
        </row>
        <row r="176">
          <cell r="K176" t="str">
            <v>   </v>
          </cell>
        </row>
        <row r="177">
          <cell r="K177" t="str">
            <v>   </v>
          </cell>
        </row>
        <row r="178">
          <cell r="K178" t="str">
            <v>   </v>
          </cell>
        </row>
        <row r="179">
          <cell r="K179" t="str">
            <v>   </v>
          </cell>
        </row>
        <row r="181">
          <cell r="K181" t="str">
            <v> </v>
          </cell>
        </row>
        <row r="182">
          <cell r="K182" t="str">
            <v> </v>
          </cell>
        </row>
        <row r="183">
          <cell r="K183" t="str">
            <v> </v>
          </cell>
        </row>
        <row r="184">
          <cell r="K184" t="str">
            <v> </v>
          </cell>
        </row>
        <row r="185">
          <cell r="K185" t="str">
            <v> </v>
          </cell>
        </row>
        <row r="186">
          <cell r="K186" t="str">
            <v> </v>
          </cell>
        </row>
        <row r="187">
          <cell r="K187" t="str">
            <v> </v>
          </cell>
        </row>
        <row r="188">
          <cell r="K188" t="str">
            <v> </v>
          </cell>
        </row>
        <row r="189">
          <cell r="K189" t="str">
            <v> </v>
          </cell>
        </row>
        <row r="190">
          <cell r="K190" t="str">
            <v> </v>
          </cell>
        </row>
        <row r="191">
          <cell r="K191" t="str">
            <v> </v>
          </cell>
        </row>
        <row r="192">
          <cell r="K192" t="str">
            <v> </v>
          </cell>
        </row>
        <row r="193">
          <cell r="K193" t="str">
            <v> </v>
          </cell>
        </row>
        <row r="194">
          <cell r="K194" t="str">
            <v> </v>
          </cell>
        </row>
        <row r="195">
          <cell r="K195" t="str">
            <v> </v>
          </cell>
        </row>
        <row r="196">
          <cell r="K196" t="str">
            <v> </v>
          </cell>
        </row>
        <row r="197">
          <cell r="K197" t="str">
            <v> </v>
          </cell>
        </row>
        <row r="198">
          <cell r="K198" t="str">
            <v> </v>
          </cell>
          <cell r="N198" t="str">
            <v>     </v>
          </cell>
        </row>
        <row r="199">
          <cell r="K199" t="str">
            <v> </v>
          </cell>
          <cell r="N199" t="str">
            <v>     </v>
          </cell>
        </row>
        <row r="200">
          <cell r="K200" t="str">
            <v> </v>
          </cell>
          <cell r="N200" t="str">
            <v>     </v>
          </cell>
        </row>
        <row r="201">
          <cell r="K201" t="str">
            <v> </v>
          </cell>
          <cell r="N201" t="str">
            <v>     </v>
          </cell>
        </row>
        <row r="202">
          <cell r="K202" t="str">
            <v> </v>
          </cell>
          <cell r="N202" t="str">
            <v>     </v>
          </cell>
        </row>
        <row r="203">
          <cell r="K203" t="str">
            <v> </v>
          </cell>
          <cell r="N203" t="str">
            <v>     </v>
          </cell>
        </row>
        <row r="204">
          <cell r="K204" t="str">
            <v> </v>
          </cell>
          <cell r="N204" t="str">
            <v>     </v>
          </cell>
        </row>
        <row r="205">
          <cell r="K205" t="str">
            <v> </v>
          </cell>
          <cell r="N205" t="str">
            <v>     </v>
          </cell>
        </row>
        <row r="206">
          <cell r="K206" t="str">
            <v> </v>
          </cell>
          <cell r="N206" t="str">
            <v>     </v>
          </cell>
        </row>
        <row r="207">
          <cell r="K207" t="str">
            <v> </v>
          </cell>
          <cell r="N207" t="str">
            <v>     </v>
          </cell>
        </row>
        <row r="208">
          <cell r="K208" t="str">
            <v> </v>
          </cell>
          <cell r="N208" t="str">
            <v>     </v>
          </cell>
        </row>
        <row r="209">
          <cell r="K209" t="str">
            <v> </v>
          </cell>
          <cell r="N209" t="str">
            <v>     </v>
          </cell>
        </row>
        <row r="210">
          <cell r="K210" t="str">
            <v> </v>
          </cell>
          <cell r="N210" t="str">
            <v>     </v>
          </cell>
        </row>
        <row r="211">
          <cell r="K211" t="str">
            <v> </v>
          </cell>
          <cell r="N211" t="str">
            <v>     </v>
          </cell>
        </row>
        <row r="212">
          <cell r="K212" t="str">
            <v> </v>
          </cell>
          <cell r="N212" t="str">
            <v>     </v>
          </cell>
        </row>
        <row r="213">
          <cell r="K213" t="str">
            <v> </v>
          </cell>
          <cell r="N213" t="str">
            <v>     </v>
          </cell>
        </row>
        <row r="214">
          <cell r="K214" t="str">
            <v> </v>
          </cell>
          <cell r="N214" t="str">
            <v>     </v>
          </cell>
        </row>
        <row r="215">
          <cell r="K215" t="str">
            <v> </v>
          </cell>
          <cell r="N215" t="str">
            <v>     </v>
          </cell>
        </row>
        <row r="216">
          <cell r="K216" t="str">
            <v> </v>
          </cell>
          <cell r="N216" t="str">
            <v>     </v>
          </cell>
        </row>
        <row r="217">
          <cell r="K217" t="str">
            <v> </v>
          </cell>
          <cell r="N217" t="str">
            <v>     </v>
          </cell>
        </row>
        <row r="218">
          <cell r="K218" t="str">
            <v> </v>
          </cell>
          <cell r="N218" t="str">
            <v>     </v>
          </cell>
        </row>
        <row r="219">
          <cell r="K219" t="str">
            <v> </v>
          </cell>
          <cell r="N219" t="str">
            <v>     </v>
          </cell>
        </row>
        <row r="220">
          <cell r="K220" t="str">
            <v> </v>
          </cell>
          <cell r="N220" t="str">
            <v>     </v>
          </cell>
        </row>
        <row r="221">
          <cell r="K221" t="str">
            <v> </v>
          </cell>
          <cell r="N221" t="str">
            <v>     </v>
          </cell>
        </row>
        <row r="222">
          <cell r="K222" t="str">
            <v> </v>
          </cell>
          <cell r="N222" t="str">
            <v>     </v>
          </cell>
        </row>
        <row r="223">
          <cell r="K223" t="str">
            <v> </v>
          </cell>
          <cell r="N223" t="str">
            <v>     </v>
          </cell>
        </row>
        <row r="224">
          <cell r="K224" t="str">
            <v> </v>
          </cell>
          <cell r="N224" t="str">
            <v>     </v>
          </cell>
        </row>
        <row r="225">
          <cell r="K225" t="str">
            <v> </v>
          </cell>
          <cell r="N225" t="str">
            <v>     </v>
          </cell>
        </row>
        <row r="226">
          <cell r="K226" t="str">
            <v> </v>
          </cell>
          <cell r="N226" t="str">
            <v>     </v>
          </cell>
        </row>
        <row r="227">
          <cell r="K227" t="str">
            <v> </v>
          </cell>
          <cell r="N227" t="str">
            <v>     </v>
          </cell>
        </row>
        <row r="228">
          <cell r="K228" t="str">
            <v> </v>
          </cell>
          <cell r="N228" t="str">
            <v>     </v>
          </cell>
        </row>
        <row r="229">
          <cell r="K229" t="str">
            <v> </v>
          </cell>
          <cell r="N229" t="str">
            <v>     </v>
          </cell>
        </row>
        <row r="230">
          <cell r="K230" t="str">
            <v> </v>
          </cell>
          <cell r="N230" t="str">
            <v>     </v>
          </cell>
        </row>
        <row r="231">
          <cell r="K231" t="str">
            <v> </v>
          </cell>
          <cell r="N231" t="str">
            <v>     </v>
          </cell>
        </row>
        <row r="232">
          <cell r="K232" t="str">
            <v> </v>
          </cell>
          <cell r="N232" t="str">
            <v>     </v>
          </cell>
        </row>
        <row r="233">
          <cell r="K233" t="str">
            <v> </v>
          </cell>
          <cell r="N233" t="str">
            <v>     </v>
          </cell>
        </row>
        <row r="234">
          <cell r="K234" t="str">
            <v> </v>
          </cell>
          <cell r="N234" t="str">
            <v>     </v>
          </cell>
        </row>
        <row r="235">
          <cell r="K235" t="str">
            <v> </v>
          </cell>
          <cell r="N235" t="str">
            <v>     </v>
          </cell>
        </row>
        <row r="236">
          <cell r="K236" t="str">
            <v> </v>
          </cell>
          <cell r="N236" t="str">
            <v>     </v>
          </cell>
        </row>
        <row r="237">
          <cell r="K237" t="str">
            <v> </v>
          </cell>
          <cell r="N237" t="str">
            <v>     </v>
          </cell>
        </row>
        <row r="238">
          <cell r="K238" t="str">
            <v> </v>
          </cell>
          <cell r="N238" t="str">
            <v>     </v>
          </cell>
        </row>
        <row r="239">
          <cell r="K239" t="str">
            <v> </v>
          </cell>
          <cell r="N239" t="str">
            <v>     </v>
          </cell>
        </row>
        <row r="240">
          <cell r="K240" t="str">
            <v> </v>
          </cell>
          <cell r="N240" t="str">
            <v>     </v>
          </cell>
        </row>
        <row r="241">
          <cell r="K241" t="str">
            <v> </v>
          </cell>
          <cell r="N241" t="str">
            <v>     </v>
          </cell>
        </row>
        <row r="242">
          <cell r="K242" t="str">
            <v> </v>
          </cell>
          <cell r="N242" t="str">
            <v>     </v>
          </cell>
        </row>
        <row r="243">
          <cell r="K243" t="str">
            <v> </v>
          </cell>
          <cell r="N243" t="str">
            <v>     </v>
          </cell>
        </row>
        <row r="244">
          <cell r="K244" t="str">
            <v> </v>
          </cell>
          <cell r="N244" t="str">
            <v>     </v>
          </cell>
        </row>
        <row r="245">
          <cell r="K245" t="str">
            <v> </v>
          </cell>
          <cell r="N245" t="str">
            <v>     </v>
          </cell>
        </row>
        <row r="246">
          <cell r="K246" t="str">
            <v> </v>
          </cell>
          <cell r="N246" t="str">
            <v>     </v>
          </cell>
        </row>
        <row r="247">
          <cell r="K247" t="str">
            <v> </v>
          </cell>
          <cell r="N247" t="str">
            <v>     </v>
          </cell>
        </row>
        <row r="248">
          <cell r="K248" t="str">
            <v> </v>
          </cell>
          <cell r="N248" t="str">
            <v>     </v>
          </cell>
        </row>
        <row r="249">
          <cell r="K249" t="str">
            <v> </v>
          </cell>
          <cell r="N249" t="str">
            <v>     </v>
          </cell>
        </row>
        <row r="250">
          <cell r="K250" t="str">
            <v> </v>
          </cell>
          <cell r="N250" t="str">
            <v>     </v>
          </cell>
        </row>
        <row r="251">
          <cell r="K251" t="str">
            <v> </v>
          </cell>
          <cell r="N251" t="str">
            <v>     </v>
          </cell>
        </row>
        <row r="252">
          <cell r="K252" t="str">
            <v> </v>
          </cell>
          <cell r="N252" t="str">
            <v>     </v>
          </cell>
        </row>
        <row r="253">
          <cell r="K253" t="str">
            <v> </v>
          </cell>
          <cell r="N253" t="str">
            <v>     </v>
          </cell>
        </row>
        <row r="254">
          <cell r="K254" t="str">
            <v> </v>
          </cell>
          <cell r="N254" t="str">
            <v>     </v>
          </cell>
        </row>
        <row r="255">
          <cell r="K255" t="str">
            <v> </v>
          </cell>
          <cell r="N255" t="str">
            <v>     </v>
          </cell>
        </row>
        <row r="256">
          <cell r="K256" t="str">
            <v> </v>
          </cell>
          <cell r="N256" t="str">
            <v>     </v>
          </cell>
        </row>
        <row r="257">
          <cell r="K257" t="str">
            <v> </v>
          </cell>
          <cell r="N257" t="str">
            <v>     </v>
          </cell>
        </row>
        <row r="258">
          <cell r="K258" t="str">
            <v> </v>
          </cell>
          <cell r="N258" t="str">
            <v>     </v>
          </cell>
        </row>
        <row r="259">
          <cell r="K259" t="str">
            <v> </v>
          </cell>
          <cell r="N259" t="str">
            <v>     </v>
          </cell>
        </row>
        <row r="260">
          <cell r="K260" t="str">
            <v> </v>
          </cell>
          <cell r="N260" t="str">
            <v>     </v>
          </cell>
        </row>
        <row r="261">
          <cell r="K261" t="str">
            <v> </v>
          </cell>
          <cell r="N261" t="str">
            <v>     </v>
          </cell>
        </row>
        <row r="262">
          <cell r="K262" t="str">
            <v> </v>
          </cell>
          <cell r="N262" t="str">
            <v>     </v>
          </cell>
        </row>
        <row r="263">
          <cell r="K263" t="str">
            <v> </v>
          </cell>
          <cell r="N263" t="str">
            <v>     </v>
          </cell>
        </row>
        <row r="264">
          <cell r="K264" t="str">
            <v> </v>
          </cell>
          <cell r="N264" t="str">
            <v>     </v>
          </cell>
        </row>
        <row r="265">
          <cell r="K265" t="str">
            <v> </v>
          </cell>
          <cell r="N265" t="str">
            <v>     </v>
          </cell>
        </row>
        <row r="266">
          <cell r="K266" t="str">
            <v> </v>
          </cell>
          <cell r="N266" t="str">
            <v>     </v>
          </cell>
        </row>
        <row r="267">
          <cell r="K267" t="str">
            <v> </v>
          </cell>
          <cell r="N267" t="str">
            <v>     </v>
          </cell>
        </row>
        <row r="268">
          <cell r="K268" t="str">
            <v> </v>
          </cell>
          <cell r="N268" t="str">
            <v>     </v>
          </cell>
        </row>
        <row r="269">
          <cell r="K269" t="str">
            <v> </v>
          </cell>
          <cell r="N269" t="str">
            <v>     </v>
          </cell>
        </row>
        <row r="270">
          <cell r="K270" t="str">
            <v> </v>
          </cell>
          <cell r="N270" t="str">
            <v>     </v>
          </cell>
        </row>
        <row r="271">
          <cell r="K271" t="str">
            <v> </v>
          </cell>
          <cell r="N271" t="str">
            <v>     </v>
          </cell>
        </row>
        <row r="272">
          <cell r="K272" t="str">
            <v> </v>
          </cell>
          <cell r="N272" t="str">
            <v>     </v>
          </cell>
        </row>
        <row r="273">
          <cell r="K273" t="str">
            <v> </v>
          </cell>
          <cell r="N273" t="str">
            <v>     </v>
          </cell>
        </row>
        <row r="274">
          <cell r="K274" t="str">
            <v> </v>
          </cell>
          <cell r="N274" t="str">
            <v>     </v>
          </cell>
        </row>
        <row r="275">
          <cell r="K275" t="str">
            <v> </v>
          </cell>
          <cell r="N275" t="str">
            <v>     </v>
          </cell>
        </row>
        <row r="276">
          <cell r="K276" t="str">
            <v> </v>
          </cell>
          <cell r="N276" t="str">
            <v>     </v>
          </cell>
        </row>
        <row r="277">
          <cell r="K277" t="str">
            <v> </v>
          </cell>
          <cell r="N277" t="str">
            <v>     </v>
          </cell>
        </row>
        <row r="278">
          <cell r="K278" t="str">
            <v> </v>
          </cell>
          <cell r="N278" t="str">
            <v>     </v>
          </cell>
        </row>
        <row r="279">
          <cell r="K279" t="str">
            <v> </v>
          </cell>
          <cell r="N279" t="str">
            <v>     </v>
          </cell>
        </row>
        <row r="280">
          <cell r="K280" t="str">
            <v> </v>
          </cell>
          <cell r="N280" t="str">
            <v>     </v>
          </cell>
        </row>
        <row r="281">
          <cell r="K281" t="str">
            <v> </v>
          </cell>
          <cell r="N281" t="str">
            <v>     </v>
          </cell>
        </row>
        <row r="282">
          <cell r="K282" t="str">
            <v> </v>
          </cell>
          <cell r="N282" t="str">
            <v>     </v>
          </cell>
        </row>
        <row r="283">
          <cell r="K283" t="str">
            <v> </v>
          </cell>
          <cell r="N283" t="str">
            <v>     </v>
          </cell>
        </row>
        <row r="284">
          <cell r="K284" t="str">
            <v> </v>
          </cell>
          <cell r="N284" t="str">
            <v>     </v>
          </cell>
        </row>
        <row r="285">
          <cell r="K285" t="str">
            <v> </v>
          </cell>
          <cell r="N285" t="str">
            <v>     </v>
          </cell>
        </row>
        <row r="286">
          <cell r="K286" t="str">
            <v> </v>
          </cell>
          <cell r="N286" t="str">
            <v>     </v>
          </cell>
        </row>
        <row r="287">
          <cell r="K287" t="str">
            <v> </v>
          </cell>
          <cell r="N287" t="str">
            <v>     </v>
          </cell>
        </row>
        <row r="288">
          <cell r="K288" t="str">
            <v> </v>
          </cell>
          <cell r="N288" t="str">
            <v>     </v>
          </cell>
        </row>
        <row r="289">
          <cell r="K289" t="str">
            <v> </v>
          </cell>
          <cell r="N289" t="str">
            <v>     </v>
          </cell>
        </row>
        <row r="290">
          <cell r="K290" t="str">
            <v> </v>
          </cell>
          <cell r="N290" t="str">
            <v>     </v>
          </cell>
        </row>
        <row r="291">
          <cell r="K291" t="str">
            <v> </v>
          </cell>
          <cell r="N291" t="str">
            <v>     </v>
          </cell>
        </row>
        <row r="292">
          <cell r="K292" t="str">
            <v> </v>
          </cell>
          <cell r="N292" t="str">
            <v>     </v>
          </cell>
        </row>
        <row r="293">
          <cell r="K293" t="str">
            <v> </v>
          </cell>
          <cell r="N293" t="str">
            <v>     </v>
          </cell>
        </row>
        <row r="294">
          <cell r="K294" t="str">
            <v> </v>
          </cell>
          <cell r="N294" t="str">
            <v>     </v>
          </cell>
        </row>
        <row r="295">
          <cell r="K295" t="str">
            <v> </v>
          </cell>
          <cell r="N295" t="str">
            <v>     </v>
          </cell>
        </row>
        <row r="296">
          <cell r="K296" t="str">
            <v> </v>
          </cell>
          <cell r="N296" t="str">
            <v>     </v>
          </cell>
        </row>
        <row r="297">
          <cell r="K297" t="str">
            <v> </v>
          </cell>
          <cell r="N297" t="str">
            <v>     </v>
          </cell>
        </row>
        <row r="298">
          <cell r="K298" t="str">
            <v> </v>
          </cell>
          <cell r="N298" t="str">
            <v>     </v>
          </cell>
        </row>
        <row r="299">
          <cell r="K299" t="str">
            <v> </v>
          </cell>
          <cell r="N299" t="str">
            <v>     </v>
          </cell>
        </row>
        <row r="300">
          <cell r="K300" t="str">
            <v> </v>
          </cell>
          <cell r="N300" t="str">
            <v>     </v>
          </cell>
        </row>
        <row r="301">
          <cell r="K301" t="str">
            <v> </v>
          </cell>
          <cell r="N301" t="str">
            <v>     </v>
          </cell>
        </row>
        <row r="302">
          <cell r="K302" t="str">
            <v> </v>
          </cell>
          <cell r="N302" t="str">
            <v>     </v>
          </cell>
        </row>
        <row r="303">
          <cell r="K303" t="str">
            <v> </v>
          </cell>
          <cell r="N303" t="str">
            <v>     </v>
          </cell>
        </row>
        <row r="304">
          <cell r="K304" t="str">
            <v> </v>
          </cell>
          <cell r="N304" t="str">
            <v>     </v>
          </cell>
        </row>
        <row r="305">
          <cell r="K305" t="str">
            <v> </v>
          </cell>
          <cell r="N305" t="str">
            <v>     </v>
          </cell>
        </row>
        <row r="306">
          <cell r="K306" t="str">
            <v> </v>
          </cell>
          <cell r="N306" t="str">
            <v>     </v>
          </cell>
        </row>
        <row r="307">
          <cell r="K307" t="str">
            <v> </v>
          </cell>
          <cell r="N307" t="str">
            <v>     </v>
          </cell>
        </row>
        <row r="308">
          <cell r="K308" t="str">
            <v> </v>
          </cell>
          <cell r="N308" t="str">
            <v>     </v>
          </cell>
        </row>
        <row r="309">
          <cell r="K309" t="str">
            <v> </v>
          </cell>
          <cell r="N309" t="str">
            <v>     </v>
          </cell>
        </row>
        <row r="310">
          <cell r="K310" t="str">
            <v> </v>
          </cell>
          <cell r="N310" t="str">
            <v>     </v>
          </cell>
        </row>
        <row r="311">
          <cell r="K311" t="str">
            <v> </v>
          </cell>
          <cell r="N311" t="str">
            <v>     </v>
          </cell>
        </row>
        <row r="312">
          <cell r="K312" t="str">
            <v> </v>
          </cell>
          <cell r="N312" t="str">
            <v>     </v>
          </cell>
        </row>
        <row r="313">
          <cell r="K313" t="str">
            <v> </v>
          </cell>
          <cell r="N313" t="str">
            <v>     </v>
          </cell>
        </row>
        <row r="314">
          <cell r="K314" t="str">
            <v> </v>
          </cell>
          <cell r="N314" t="str">
            <v>     </v>
          </cell>
        </row>
        <row r="315">
          <cell r="K315" t="str">
            <v> </v>
          </cell>
          <cell r="N315" t="str">
            <v>     </v>
          </cell>
        </row>
        <row r="316">
          <cell r="K316" t="str">
            <v> </v>
          </cell>
          <cell r="N316" t="str">
            <v>     </v>
          </cell>
        </row>
        <row r="317">
          <cell r="K317" t="str">
            <v> </v>
          </cell>
          <cell r="N317" t="str">
            <v>     </v>
          </cell>
        </row>
        <row r="318">
          <cell r="K318" t="str">
            <v> </v>
          </cell>
          <cell r="N318" t="str">
            <v>     </v>
          </cell>
        </row>
        <row r="319">
          <cell r="K319" t="str">
            <v> </v>
          </cell>
          <cell r="N319" t="str">
            <v>     </v>
          </cell>
        </row>
        <row r="320">
          <cell r="K320" t="str">
            <v> </v>
          </cell>
          <cell r="N320" t="str">
            <v>     </v>
          </cell>
        </row>
        <row r="321">
          <cell r="K321" t="str">
            <v> </v>
          </cell>
          <cell r="N321" t="str">
            <v>     </v>
          </cell>
        </row>
        <row r="322">
          <cell r="K322" t="str">
            <v> </v>
          </cell>
          <cell r="N322" t="str">
            <v>     </v>
          </cell>
        </row>
        <row r="323">
          <cell r="K323" t="str">
            <v> </v>
          </cell>
          <cell r="N323" t="str">
            <v>     </v>
          </cell>
        </row>
        <row r="324">
          <cell r="K324" t="str">
            <v> </v>
          </cell>
          <cell r="N324" t="str">
            <v>     </v>
          </cell>
        </row>
        <row r="325">
          <cell r="K325" t="str">
            <v> </v>
          </cell>
          <cell r="N325" t="str">
            <v>     </v>
          </cell>
        </row>
        <row r="326">
          <cell r="K326" t="str">
            <v> </v>
          </cell>
          <cell r="N326" t="str">
            <v>     </v>
          </cell>
        </row>
        <row r="327">
          <cell r="K327" t="str">
            <v> </v>
          </cell>
          <cell r="N327" t="str">
            <v>     </v>
          </cell>
        </row>
        <row r="328">
          <cell r="K328" t="str">
            <v> </v>
          </cell>
          <cell r="N328" t="str">
            <v>     </v>
          </cell>
        </row>
        <row r="329">
          <cell r="K329" t="str">
            <v> </v>
          </cell>
          <cell r="N329" t="str">
            <v>     </v>
          </cell>
        </row>
        <row r="330">
          <cell r="K330" t="str">
            <v> </v>
          </cell>
          <cell r="N330" t="str">
            <v>     </v>
          </cell>
        </row>
        <row r="331">
          <cell r="K331" t="str">
            <v> </v>
          </cell>
          <cell r="N331" t="str">
            <v>     </v>
          </cell>
        </row>
        <row r="332">
          <cell r="K332" t="str">
            <v> </v>
          </cell>
          <cell r="N332" t="str">
            <v>     </v>
          </cell>
        </row>
        <row r="333">
          <cell r="K333" t="str">
            <v> </v>
          </cell>
          <cell r="N333" t="str">
            <v>     </v>
          </cell>
        </row>
        <row r="334">
          <cell r="K334" t="str">
            <v> </v>
          </cell>
          <cell r="N334" t="str">
            <v>     </v>
          </cell>
        </row>
        <row r="335">
          <cell r="K335" t="str">
            <v> </v>
          </cell>
          <cell r="N335" t="str">
            <v>     </v>
          </cell>
        </row>
        <row r="336">
          <cell r="K336" t="str">
            <v> </v>
          </cell>
          <cell r="N336" t="str">
            <v>     </v>
          </cell>
        </row>
        <row r="337">
          <cell r="K337" t="str">
            <v> </v>
          </cell>
          <cell r="N337" t="str">
            <v>     </v>
          </cell>
        </row>
        <row r="338">
          <cell r="K338" t="str">
            <v> </v>
          </cell>
          <cell r="N338" t="str">
            <v>     </v>
          </cell>
        </row>
        <row r="339">
          <cell r="K339" t="str">
            <v> </v>
          </cell>
          <cell r="N339" t="str">
            <v>     </v>
          </cell>
        </row>
        <row r="340">
          <cell r="K340" t="str">
            <v> </v>
          </cell>
          <cell r="N340" t="str">
            <v>     </v>
          </cell>
        </row>
        <row r="341">
          <cell r="K341" t="str">
            <v> </v>
          </cell>
          <cell r="N341" t="str">
            <v>     </v>
          </cell>
        </row>
        <row r="342">
          <cell r="K342" t="str">
            <v> </v>
          </cell>
          <cell r="N342" t="str">
            <v>     </v>
          </cell>
        </row>
        <row r="343">
          <cell r="K343" t="str">
            <v> </v>
          </cell>
          <cell r="N343" t="str">
            <v>     </v>
          </cell>
        </row>
        <row r="344">
          <cell r="K344" t="str">
            <v> </v>
          </cell>
          <cell r="N344" t="str">
            <v>     </v>
          </cell>
        </row>
        <row r="345">
          <cell r="K345" t="str">
            <v> </v>
          </cell>
          <cell r="N345" t="str">
            <v>     </v>
          </cell>
        </row>
        <row r="346">
          <cell r="K346" t="str">
            <v> </v>
          </cell>
          <cell r="N346" t="str">
            <v>     </v>
          </cell>
        </row>
        <row r="347">
          <cell r="K347" t="str">
            <v> </v>
          </cell>
          <cell r="N347" t="str">
            <v>     </v>
          </cell>
        </row>
        <row r="348">
          <cell r="K348" t="str">
            <v> </v>
          </cell>
          <cell r="N348" t="str">
            <v>     </v>
          </cell>
        </row>
        <row r="349">
          <cell r="K349" t="str">
            <v> </v>
          </cell>
          <cell r="N349" t="str">
            <v>     </v>
          </cell>
        </row>
        <row r="350">
          <cell r="K350" t="str">
            <v> </v>
          </cell>
          <cell r="N350" t="str">
            <v>     </v>
          </cell>
        </row>
        <row r="351">
          <cell r="K351" t="str">
            <v> </v>
          </cell>
          <cell r="N351" t="str">
            <v>     </v>
          </cell>
        </row>
        <row r="352">
          <cell r="K352" t="str">
            <v> </v>
          </cell>
          <cell r="N352" t="str">
            <v>     </v>
          </cell>
        </row>
        <row r="353">
          <cell r="K353" t="str">
            <v> </v>
          </cell>
          <cell r="N353" t="str">
            <v>     </v>
          </cell>
          <cell r="R353">
            <v>-580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able Rev Req Comparison"/>
      <sheetName val="Rev Req Comparison"/>
      <sheetName val="Rev Req"/>
      <sheetName val="Rate Base"/>
      <sheetName val="COC"/>
      <sheetName val="Cost of Debt"/>
      <sheetName val="Income Expansion Factor"/>
      <sheetName val="Extend Plant Retir Reg Asset"/>
      <sheetName val="Remove Decomm Reg Asset"/>
      <sheetName val="Decom Reg Asset - Cont and 10"/>
      <sheetName val="Reg Asset - Winter Storm Atlas"/>
      <sheetName val="Remove Pension Expense"/>
      <sheetName val="Remove Incen Comp - Financial"/>
      <sheetName val="Remove FutureTrack Workforce"/>
      <sheetName val="Remove 69kV Survey Reg Asset"/>
      <sheetName val="Alt Remove 69kV Survey Reg Ass "/>
      <sheetName val="NOL Carryforward 190 ADIT "/>
      <sheetName val="CPGS Depr"/>
      <sheetName val="CPGS Double Count"/>
      <sheetName val="Remove Additional Salaries"/>
      <sheetName val="Remove BHUHC Increases"/>
      <sheetName val="Depr Exp Summary"/>
      <sheetName val="Prod Dep Sch for Rates-As Filed"/>
      <sheetName val="Prod Dep Sch for Rates-As Adj"/>
      <sheetName val="Sheet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LP Div"/>
      <sheetName val="HLP Corp"/>
      <sheetName val="Genco"/>
      <sheetName val="REP"/>
      <sheetName val="Shared Services"/>
      <sheetName val="Nuclear"/>
      <sheetName val="Hist"/>
      <sheetName val="Trial Balance"/>
    </sheetNames>
    <sheetDataSet>
      <sheetData sheetId="1">
        <row r="6">
          <cell r="A6" t="str">
            <v>401010</v>
          </cell>
          <cell r="B6" t="str">
            <v>401010 Elec Sales-Residential-Base  Total</v>
          </cell>
          <cell r="C6">
            <v>-633658390.56</v>
          </cell>
        </row>
        <row r="7">
          <cell r="A7" t="str">
            <v>401100</v>
          </cell>
          <cell r="B7" t="str">
            <v>401100 Elec Sales-Comm GL-Base  Total</v>
          </cell>
          <cell r="C7">
            <v>-8598743.39</v>
          </cell>
        </row>
        <row r="8">
          <cell r="A8" t="str">
            <v>401110</v>
          </cell>
          <cell r="B8" t="str">
            <v>401110 Elec Sales-Comm MGS-D-Base  Total</v>
          </cell>
          <cell r="C8">
            <v>-290943416.02</v>
          </cell>
        </row>
        <row r="9">
          <cell r="A9" t="str">
            <v>401120</v>
          </cell>
          <cell r="B9" t="str">
            <v>401120 Elec Sales-Comm MGS-T-Base  Total</v>
          </cell>
          <cell r="C9">
            <v>-158355.63</v>
          </cell>
        </row>
        <row r="10">
          <cell r="A10" t="str">
            <v>401130</v>
          </cell>
          <cell r="B10" t="str">
            <v>401130 Elec Sales-Comm LGS-D-Base  Total</v>
          </cell>
          <cell r="C10">
            <v>-8871865.49</v>
          </cell>
        </row>
        <row r="11">
          <cell r="A11" t="str">
            <v>401150</v>
          </cell>
          <cell r="B11" t="str">
            <v>401150 Elec Sales-Comm SPL-Base  Total</v>
          </cell>
          <cell r="C11">
            <v>-12630516.87</v>
          </cell>
        </row>
        <row r="12">
          <cell r="A12" t="str">
            <v>401190</v>
          </cell>
          <cell r="B12" t="str">
            <v>401190 Elec Sales-Comm GMGS-D-Base  Total</v>
          </cell>
          <cell r="C12">
            <v>-4158508.45</v>
          </cell>
        </row>
        <row r="13">
          <cell r="A13" t="str">
            <v>401191</v>
          </cell>
          <cell r="B13" t="str">
            <v>401191 Elec Sales-Comm GLGS-D-Base  Total</v>
          </cell>
          <cell r="C13">
            <v>-5615.97</v>
          </cell>
        </row>
        <row r="14">
          <cell r="A14" t="str">
            <v>401192</v>
          </cell>
          <cell r="B14" t="str">
            <v>401192 Elec Sales-Comm GPMGS-D-Base  Total</v>
          </cell>
          <cell r="C14">
            <v>-1479457.13</v>
          </cell>
        </row>
        <row r="15">
          <cell r="A15" t="str">
            <v>401193</v>
          </cell>
          <cell r="B15" t="str">
            <v>401193 Elec Sales-Comm GPLGS-D-Base  Total</v>
          </cell>
          <cell r="C15">
            <v>194395.79</v>
          </cell>
        </row>
        <row r="16">
          <cell r="A16" t="str">
            <v>401198</v>
          </cell>
          <cell r="B16" t="str">
            <v>401198 Elec Sales-Comm GMGS-D-CTC  Total</v>
          </cell>
          <cell r="C16">
            <v>-1502930.86</v>
          </cell>
        </row>
        <row r="17">
          <cell r="A17" t="str">
            <v>401199</v>
          </cell>
          <cell r="B17" t="str">
            <v>401199 Elec Sales-Comm GLGS-D-CTC  Total</v>
          </cell>
          <cell r="C17">
            <v>-2582.97</v>
          </cell>
        </row>
        <row r="18">
          <cell r="A18" t="str">
            <v>401500</v>
          </cell>
          <cell r="B18" t="str">
            <v>401500 Elec Sales-S Ind MGS-D-Base  Total</v>
          </cell>
          <cell r="C18">
            <v>-11496207.700000001</v>
          </cell>
        </row>
        <row r="19">
          <cell r="A19" t="str">
            <v>401510</v>
          </cell>
          <cell r="B19" t="str">
            <v>401510 Elec Sales-S Ind MGS-T-Base  Total</v>
          </cell>
          <cell r="C19">
            <v>-1675680.63</v>
          </cell>
        </row>
        <row r="20">
          <cell r="A20" t="str">
            <v>401520</v>
          </cell>
          <cell r="B20" t="str">
            <v>401520 Elec Sales-S Ind LGS-D-Base  Total</v>
          </cell>
          <cell r="C20">
            <v>-118303280.84000002</v>
          </cell>
        </row>
        <row r="21">
          <cell r="A21" t="str">
            <v>401530</v>
          </cell>
          <cell r="B21" t="str">
            <v>401530 Elec Sales-S Ind LGS-T-Base  Total</v>
          </cell>
          <cell r="C21">
            <v>-696698.72</v>
          </cell>
        </row>
        <row r="22">
          <cell r="A22" t="str">
            <v>401540</v>
          </cell>
          <cell r="B22" t="str">
            <v>401540 Elec Sales-S Ind SBBLGS-D-Base  Total</v>
          </cell>
          <cell r="C22">
            <v>-118281.87</v>
          </cell>
        </row>
        <row r="23">
          <cell r="A23" t="str">
            <v>401560</v>
          </cell>
          <cell r="B23" t="str">
            <v>401560 Elec Sales-S Ind LSEI-Base  Total</v>
          </cell>
          <cell r="C23">
            <v>-1316987.25</v>
          </cell>
        </row>
        <row r="24">
          <cell r="A24" t="str">
            <v>401564</v>
          </cell>
          <cell r="B24" t="str">
            <v>401564 Elec Sales-S Ind LSEI-Franchise  Total</v>
          </cell>
          <cell r="C24">
            <v>-120212.98</v>
          </cell>
        </row>
        <row r="25">
          <cell r="A25" t="str">
            <v>401670</v>
          </cell>
          <cell r="B25" t="str">
            <v>401670 Elec Sales-S Ind SBBMGS-D-Base  Total</v>
          </cell>
          <cell r="C25">
            <v>-8723.73</v>
          </cell>
        </row>
        <row r="26">
          <cell r="A26" t="str">
            <v>401680</v>
          </cell>
          <cell r="B26" t="str">
            <v>401680 Elec Sales-S Ind GMGS-D-Base  Total</v>
          </cell>
          <cell r="C26">
            <v>-493975.64</v>
          </cell>
        </row>
        <row r="27">
          <cell r="A27" t="str">
            <v>401682</v>
          </cell>
          <cell r="B27" t="str">
            <v>401682 Elec Sales-S Ind GMGS-D-CTC  Total</v>
          </cell>
          <cell r="C27">
            <v>-160913.73</v>
          </cell>
        </row>
        <row r="28">
          <cell r="A28" t="str">
            <v>401690</v>
          </cell>
          <cell r="B28" t="str">
            <v>401690 Elec Sales-S Ind GLGS-D-Base  Total</v>
          </cell>
          <cell r="C28">
            <v>-1249239.65</v>
          </cell>
        </row>
        <row r="29">
          <cell r="A29" t="str">
            <v>401692</v>
          </cell>
          <cell r="B29" t="str">
            <v>401692 Elec Sales-S Ind GLGS-D-CTC  Total</v>
          </cell>
          <cell r="C29">
            <v>-564398.77</v>
          </cell>
        </row>
        <row r="30">
          <cell r="A30" t="str">
            <v>401700</v>
          </cell>
          <cell r="B30" t="str">
            <v>401700 Elec Sales-S Ind GPMGS-D-Base  Total</v>
          </cell>
          <cell r="C30">
            <v>-200599.49</v>
          </cell>
        </row>
        <row r="31">
          <cell r="A31" t="str">
            <v>401710</v>
          </cell>
          <cell r="B31" t="str">
            <v>401710 Elec Sales-S Ind GPLGS-D-Base  Total</v>
          </cell>
          <cell r="C31">
            <v>-918046.63</v>
          </cell>
        </row>
        <row r="32">
          <cell r="A32" t="str">
            <v>402000</v>
          </cell>
          <cell r="B32" t="str">
            <v>402000 Elec Sales-Lg Ind LOS-A-Base  Total</v>
          </cell>
          <cell r="C32">
            <v>-30126290.16</v>
          </cell>
        </row>
        <row r="33">
          <cell r="A33" t="str">
            <v>402004</v>
          </cell>
          <cell r="B33" t="str">
            <v>402004 Elec Sales-Lg Ind LOS-A-Franch  Total</v>
          </cell>
          <cell r="C33">
            <v>-856854.3</v>
          </cell>
        </row>
        <row r="34">
          <cell r="A34" t="str">
            <v>402010</v>
          </cell>
          <cell r="B34" t="str">
            <v>402010 Elec Sales-Lg Ind LOS-B-Base  Total</v>
          </cell>
          <cell r="C34">
            <v>-12418671.13</v>
          </cell>
        </row>
        <row r="35">
          <cell r="A35" t="str">
            <v>402014</v>
          </cell>
          <cell r="B35" t="str">
            <v>402014 Elec Sales-Lg Ind LOS-B-Franch  Total</v>
          </cell>
          <cell r="C35">
            <v>-133803.84</v>
          </cell>
        </row>
        <row r="36">
          <cell r="A36" t="str">
            <v>402020</v>
          </cell>
          <cell r="B36" t="str">
            <v>402020 Elec Sales-Lg Ind IS-30-Base  Total</v>
          </cell>
          <cell r="C36">
            <v>-3931315.84</v>
          </cell>
        </row>
        <row r="37">
          <cell r="A37" t="str">
            <v>402024</v>
          </cell>
          <cell r="B37" t="str">
            <v>402024 Elec Sales-Lg Ind IS-30-Franch  Total</v>
          </cell>
          <cell r="C37">
            <v>-164409.18</v>
          </cell>
        </row>
        <row r="38">
          <cell r="A38" t="str">
            <v>402030</v>
          </cell>
          <cell r="B38" t="str">
            <v>402030 Elec Sales-Lg Ind ISS-Base  Total</v>
          </cell>
          <cell r="C38">
            <v>-649606.22</v>
          </cell>
        </row>
        <row r="39">
          <cell r="A39" t="str">
            <v>402040</v>
          </cell>
          <cell r="B39" t="str">
            <v>402040 Elec Sales-Lg Ind SES-D-Base  Total</v>
          </cell>
          <cell r="C39">
            <v>-222503.59</v>
          </cell>
        </row>
        <row r="40">
          <cell r="A40" t="str">
            <v>402044</v>
          </cell>
          <cell r="B40" t="str">
            <v>402044 Elec Sales-Lg Ind SES-D-Franch  Total</v>
          </cell>
          <cell r="C40">
            <v>-18074.21</v>
          </cell>
        </row>
        <row r="41">
          <cell r="A41" t="str">
            <v>402050</v>
          </cell>
          <cell r="B41" t="str">
            <v>402050 Elec Sales-Lg Ind SES-T-Base  Total</v>
          </cell>
          <cell r="C41">
            <v>-3053910.36</v>
          </cell>
        </row>
        <row r="42">
          <cell r="A42" t="str">
            <v>402054</v>
          </cell>
          <cell r="B42" t="str">
            <v>402054 Elec Sales-Lg Ind SES-T-Franch  Total</v>
          </cell>
          <cell r="C42">
            <v>-11653.52</v>
          </cell>
        </row>
        <row r="43">
          <cell r="A43" t="str">
            <v>402060</v>
          </cell>
          <cell r="B43" t="str">
            <v>402060 Elec Sales-Lg Ind EIS-D-Base  Total</v>
          </cell>
          <cell r="C43">
            <v>-468581.09</v>
          </cell>
        </row>
        <row r="44">
          <cell r="A44" t="str">
            <v>402070</v>
          </cell>
          <cell r="B44" t="str">
            <v>402070 Elec Sales-Lg Ind EIS-T-Base  Total</v>
          </cell>
          <cell r="C44">
            <v>-494999.89</v>
          </cell>
        </row>
        <row r="45">
          <cell r="A45" t="str">
            <v>402080</v>
          </cell>
          <cell r="B45" t="str">
            <v>402080 Elec Sales-Lg Ind SCP-Base  Total</v>
          </cell>
          <cell r="C45">
            <v>-16617414.27</v>
          </cell>
        </row>
        <row r="46">
          <cell r="A46" t="str">
            <v>402084</v>
          </cell>
          <cell r="B46" t="str">
            <v>402084 Elec Sales-Lg Ind SCP-Franchise  Total</v>
          </cell>
          <cell r="C46">
            <v>-41932.13</v>
          </cell>
        </row>
        <row r="47">
          <cell r="A47" t="str">
            <v>402090</v>
          </cell>
          <cell r="B47" t="str">
            <v>402090 LI SBBVAR-Base/BRSD  Total</v>
          </cell>
          <cell r="C47">
            <v>18345.28</v>
          </cell>
        </row>
        <row r="48">
          <cell r="A48" t="str">
            <v>402100</v>
          </cell>
          <cell r="B48" t="str">
            <v>402100 Elec Sales-Lg Ind SBBLOSB-Base  Total</v>
          </cell>
          <cell r="C48">
            <v>-2024481.45</v>
          </cell>
        </row>
        <row r="49">
          <cell r="A49" t="str">
            <v>402400</v>
          </cell>
          <cell r="B49" t="str">
            <v>402400 Elec Sales-Interrupt IS-I-Base  Total</v>
          </cell>
          <cell r="C49">
            <v>-2866.25</v>
          </cell>
        </row>
        <row r="50">
          <cell r="A50" t="str">
            <v>402404</v>
          </cell>
          <cell r="B50" t="str">
            <v>402404 Elec Sales-Interrupt IS-I-Franch  Total</v>
          </cell>
          <cell r="C50">
            <v>-24712.52</v>
          </cell>
        </row>
        <row r="51">
          <cell r="A51" t="str">
            <v>402410</v>
          </cell>
          <cell r="B51" t="str">
            <v>402410 Elec Sales-Interrupt IS-10-Base  Total</v>
          </cell>
          <cell r="C51">
            <v>-1910.91</v>
          </cell>
        </row>
        <row r="52">
          <cell r="A52" t="str">
            <v>402414</v>
          </cell>
          <cell r="B52" t="str">
            <v>402414 Inter IS-10-Franchis  Total</v>
          </cell>
          <cell r="C52">
            <v>-153062.48</v>
          </cell>
        </row>
        <row r="53">
          <cell r="A53" t="str">
            <v>402424</v>
          </cell>
          <cell r="B53" t="str">
            <v>402424 Inter SBI-Franchise  Total</v>
          </cell>
          <cell r="C53">
            <v>-2451.66</v>
          </cell>
        </row>
        <row r="54">
          <cell r="A54" t="str">
            <v>402700</v>
          </cell>
          <cell r="B54" t="str">
            <v>402700 Elec Sales-Municipal SPL-Base  Total</v>
          </cell>
          <cell r="C54">
            <v>-25137507.45</v>
          </cell>
        </row>
        <row r="55">
          <cell r="A55" t="str">
            <v>402710</v>
          </cell>
          <cell r="B55" t="str">
            <v>402710 Public Util TNP-Base  Total</v>
          </cell>
          <cell r="C55">
            <v>-1825166.17</v>
          </cell>
        </row>
        <row r="56">
          <cell r="A56" t="str">
            <v>402822</v>
          </cell>
          <cell r="B56" t="str">
            <v>402822 Elec Sales-Unbilled-Base  Total</v>
          </cell>
          <cell r="C56">
            <v>-10579373.35</v>
          </cell>
        </row>
        <row r="57">
          <cell r="A57" t="str">
            <v>402824</v>
          </cell>
          <cell r="B57" t="str">
            <v>402824 Elec Sales-Unbilled-Franchise  Total</v>
          </cell>
          <cell r="C57">
            <v>-93256.45</v>
          </cell>
        </row>
        <row r="58">
          <cell r="A58" t="str">
            <v>402840</v>
          </cell>
          <cell r="B58" t="str">
            <v>402840 Energy Svcs Sales  Total</v>
          </cell>
          <cell r="C58">
            <v>-1627554.47</v>
          </cell>
        </row>
        <row r="59">
          <cell r="A59" t="str">
            <v>402890</v>
          </cell>
          <cell r="B59" t="str">
            <v>402890 Energy Svc-Steam  Total</v>
          </cell>
          <cell r="C59">
            <v>-173974.48</v>
          </cell>
        </row>
        <row r="60">
          <cell r="A60" t="str">
            <v>404010</v>
          </cell>
          <cell r="B60" t="str">
            <v>404010 Electricity Transmission Revenues  Total</v>
          </cell>
          <cell r="C60">
            <v>-112856127.29</v>
          </cell>
        </row>
        <row r="61">
          <cell r="A61" t="str">
            <v>407014</v>
          </cell>
          <cell r="B61" t="str">
            <v>407014 Ancillary Svcs-Fuel  Total</v>
          </cell>
          <cell r="C61">
            <v>-18023.83</v>
          </cell>
        </row>
        <row r="62">
          <cell r="A62" t="str">
            <v>407016</v>
          </cell>
          <cell r="B62" t="str">
            <v>407016 Ancillary Svcs-Base  Total</v>
          </cell>
          <cell r="C62">
            <v>-1388723.23</v>
          </cell>
        </row>
        <row r="63">
          <cell r="A63" t="str">
            <v>430010</v>
          </cell>
          <cell r="B63" t="str">
            <v>430010 Appl Rev-Non-Finance  Total</v>
          </cell>
          <cell r="C63">
            <v>-49345.92</v>
          </cell>
        </row>
        <row r="64">
          <cell r="A64" t="str">
            <v>443010</v>
          </cell>
          <cell r="B64" t="str">
            <v>443010 Other Operating Revenues  Total</v>
          </cell>
          <cell r="C64">
            <v>-8654290.309999999</v>
          </cell>
        </row>
        <row r="65">
          <cell r="A65" t="str">
            <v>443029</v>
          </cell>
          <cell r="B65" t="str">
            <v>443029 Oth Oper Rev-Wireless  Total</v>
          </cell>
          <cell r="C65">
            <v>-3666305.04</v>
          </cell>
        </row>
        <row r="66">
          <cell r="A66" t="str">
            <v>443033</v>
          </cell>
          <cell r="B66" t="str">
            <v>443033 Oth Oper Rev-Fiber Optics  Total</v>
          </cell>
          <cell r="C66">
            <v>-3119492.95</v>
          </cell>
        </row>
        <row r="67">
          <cell r="A67" t="str">
            <v>445010</v>
          </cell>
          <cell r="B67" t="str">
            <v>445010 Revenues from Forfeited Discounts  Total</v>
          </cell>
          <cell r="C67">
            <v>-8467461.57</v>
          </cell>
        </row>
        <row r="68">
          <cell r="A68" t="str">
            <v>481010</v>
          </cell>
          <cell r="B68" t="str">
            <v>481010 Capitalized Equity (AFUDC)  Total</v>
          </cell>
          <cell r="C68">
            <v>-32540.73</v>
          </cell>
        </row>
        <row r="69">
          <cell r="A69" t="str">
            <v>483010</v>
          </cell>
          <cell r="B69" t="str">
            <v>483010 Interest Income  Total</v>
          </cell>
          <cell r="C69">
            <v>-3093.84</v>
          </cell>
        </row>
        <row r="70">
          <cell r="A70" t="str">
            <v>485010</v>
          </cell>
          <cell r="B70" t="str">
            <v>485010 Gn/Ls-Disp of Prop  Total</v>
          </cell>
          <cell r="C70">
            <v>4334138.86</v>
          </cell>
        </row>
        <row r="71">
          <cell r="A71" t="str">
            <v>489020</v>
          </cell>
          <cell r="B71" t="str">
            <v>489020 Lease Income  Total</v>
          </cell>
          <cell r="C71">
            <v>-11973.04</v>
          </cell>
        </row>
        <row r="72">
          <cell r="A72" t="str">
            <v>491020</v>
          </cell>
          <cell r="B72" t="str">
            <v>491020 Misc Non-Oper Ded  Total</v>
          </cell>
          <cell r="C72">
            <v>77310.44</v>
          </cell>
        </row>
        <row r="73">
          <cell r="A73" t="str">
            <v>500050</v>
          </cell>
          <cell r="B73" t="str">
            <v>500050 Fuel Exp-Nuclear-Reconcilable  Total</v>
          </cell>
          <cell r="C73">
            <v>-0.06</v>
          </cell>
        </row>
        <row r="74">
          <cell r="A74" t="str">
            <v>506010</v>
          </cell>
          <cell r="B74" t="str">
            <v>506010 Transmission Cost of Service  Total</v>
          </cell>
          <cell r="C74">
            <v>160672220.16</v>
          </cell>
        </row>
        <row r="75">
          <cell r="A75" t="str">
            <v>506510</v>
          </cell>
          <cell r="B75" t="str">
            <v>506510 Transmission Line Losses Exp  Total</v>
          </cell>
          <cell r="C75">
            <v>5684161.81</v>
          </cell>
        </row>
        <row r="76">
          <cell r="A76" t="str">
            <v>515040</v>
          </cell>
          <cell r="B76" t="str">
            <v>515040 Sal&amp;Wages Exp-Bonus/Inc-Exempt  Total</v>
          </cell>
          <cell r="C76">
            <v>12827319.34</v>
          </cell>
        </row>
        <row r="77">
          <cell r="A77" t="str">
            <v>515042</v>
          </cell>
          <cell r="B77" t="str">
            <v>515042 Bonus/Inc-Non-Exempt  Total</v>
          </cell>
          <cell r="C77">
            <v>2459958.1</v>
          </cell>
        </row>
        <row r="78">
          <cell r="A78" t="str">
            <v>515044</v>
          </cell>
          <cell r="B78" t="str">
            <v>515044 Bonus/Inc-Union  Total</v>
          </cell>
          <cell r="C78">
            <v>1730952.12</v>
          </cell>
        </row>
        <row r="79">
          <cell r="A79" t="str">
            <v>515050</v>
          </cell>
          <cell r="B79" t="str">
            <v>515050 Non-prod-Exempt  Total</v>
          </cell>
          <cell r="C79">
            <v>5568354.709999998</v>
          </cell>
        </row>
        <row r="80">
          <cell r="A80" t="str">
            <v>515052</v>
          </cell>
          <cell r="B80" t="str">
            <v>515052 Non-prod-Non-Exempt  Total</v>
          </cell>
          <cell r="C80">
            <v>3952646.05</v>
          </cell>
        </row>
        <row r="81">
          <cell r="A81" t="str">
            <v>515054</v>
          </cell>
          <cell r="B81" t="str">
            <v>515054 Sal&amp;Wages Exp-Non-prod Time-Union  Total</v>
          </cell>
          <cell r="C81">
            <v>10779629.98</v>
          </cell>
        </row>
        <row r="82">
          <cell r="A82" t="str">
            <v>515060</v>
          </cell>
          <cell r="B82" t="str">
            <v>515060 Sal&amp;Wages Exp-Temporary/Contract  Total</v>
          </cell>
          <cell r="C82">
            <v>12577597.939999998</v>
          </cell>
        </row>
        <row r="83">
          <cell r="A83" t="str">
            <v>515070</v>
          </cell>
          <cell r="B83" t="str">
            <v>515070 Sal&amp;Wages Exp-Severance  Total</v>
          </cell>
          <cell r="C83">
            <v>205389.32</v>
          </cell>
        </row>
        <row r="84">
          <cell r="A84" t="str">
            <v>517988</v>
          </cell>
          <cell r="B84" t="str">
            <v>517988 Sal&amp;Wages Exp-Other Comp-Union  Total</v>
          </cell>
          <cell r="C84">
            <v>1125167.4</v>
          </cell>
        </row>
        <row r="85">
          <cell r="A85" t="str">
            <v>517990</v>
          </cell>
          <cell r="B85" t="str">
            <v>517990 Sal&amp;Wages Exp-Overtime Union  Total</v>
          </cell>
          <cell r="C85">
            <v>26593837.06</v>
          </cell>
        </row>
        <row r="86">
          <cell r="A86" t="str">
            <v>517991</v>
          </cell>
          <cell r="B86" t="str">
            <v>517991 Sal&amp;Wages Exp-Regular Union  Total</v>
          </cell>
          <cell r="C86">
            <v>58096300.83000001</v>
          </cell>
        </row>
        <row r="87">
          <cell r="A87" t="str">
            <v>517992</v>
          </cell>
          <cell r="B87" t="str">
            <v>517992 Oth Comp-Non-Exempt  Total</v>
          </cell>
          <cell r="C87">
            <v>159262.84</v>
          </cell>
        </row>
        <row r="88">
          <cell r="A88" t="str">
            <v>517994</v>
          </cell>
          <cell r="B88" t="str">
            <v>517994 Sal&amp;Wages Exp-Overtime Non-Exempt  Total</v>
          </cell>
          <cell r="C88">
            <v>2072325.63</v>
          </cell>
        </row>
        <row r="89">
          <cell r="A89" t="str">
            <v>517995</v>
          </cell>
          <cell r="B89" t="str">
            <v>517995 Sal&amp;Wages Exp-Regular Non-Exempt  Total</v>
          </cell>
          <cell r="C89">
            <v>27979499.319999997</v>
          </cell>
        </row>
        <row r="90">
          <cell r="A90" t="str">
            <v>517996</v>
          </cell>
          <cell r="B90" t="str">
            <v>517996 Sal&amp;Wages Exp-Other Comp-Exempt  Total</v>
          </cell>
          <cell r="C90">
            <v>255763.92</v>
          </cell>
        </row>
        <row r="91">
          <cell r="A91" t="str">
            <v>517998</v>
          </cell>
          <cell r="B91" t="str">
            <v>517998 Sal&amp;Wages Exp-Overtime Exempt  Total</v>
          </cell>
          <cell r="C91">
            <v>474161.33</v>
          </cell>
        </row>
        <row r="92">
          <cell r="A92" t="str">
            <v>517999</v>
          </cell>
          <cell r="B92" t="str">
            <v>517999 Sal&amp;Wages Exp-Regular Exempt  Total</v>
          </cell>
          <cell r="C92">
            <v>57824763.42</v>
          </cell>
        </row>
        <row r="93">
          <cell r="A93" t="str">
            <v>518010</v>
          </cell>
          <cell r="B93" t="str">
            <v>518010 Sal/Burden Exp-Pension  Total</v>
          </cell>
          <cell r="C93">
            <v>-10311197.64</v>
          </cell>
        </row>
        <row r="94">
          <cell r="A94" t="str">
            <v>518020</v>
          </cell>
          <cell r="B94" t="str">
            <v>518020 Sal/Burden Exp-Medical  Total</v>
          </cell>
          <cell r="C94">
            <v>17834124.2</v>
          </cell>
        </row>
        <row r="95">
          <cell r="A95" t="str">
            <v>518030</v>
          </cell>
          <cell r="B95" t="str">
            <v>518030 Sal/Burden Exp-Post Retirement  Total</v>
          </cell>
          <cell r="C95">
            <v>11829277.9</v>
          </cell>
        </row>
        <row r="96">
          <cell r="A96" t="str">
            <v>518070</v>
          </cell>
          <cell r="B96" t="str">
            <v>518070 Sal/Burden Exp-Savings  Total</v>
          </cell>
          <cell r="C96">
            <v>13725586.57</v>
          </cell>
        </row>
        <row r="97">
          <cell r="A97" t="str">
            <v>518090</v>
          </cell>
          <cell r="B97" t="str">
            <v>518090 Long-Term Disability  Total</v>
          </cell>
          <cell r="C97">
            <v>-827785.6</v>
          </cell>
        </row>
        <row r="98">
          <cell r="A98" t="str">
            <v>518100</v>
          </cell>
          <cell r="B98" t="str">
            <v>518100 Sal/Burden Exp-Physical Exams  Total</v>
          </cell>
          <cell r="C98">
            <v>2361</v>
          </cell>
        </row>
        <row r="99">
          <cell r="A99" t="str">
            <v>518130</v>
          </cell>
          <cell r="B99" t="str">
            <v>518130 Workers Compensation  Total</v>
          </cell>
          <cell r="C99">
            <v>1767438.27</v>
          </cell>
        </row>
        <row r="100">
          <cell r="A100" t="str">
            <v>518160</v>
          </cell>
          <cell r="B100" t="str">
            <v>518160 Oth Sal &amp; Benefits  Total</v>
          </cell>
          <cell r="C100">
            <v>40640.92</v>
          </cell>
        </row>
        <row r="101">
          <cell r="A101" t="str">
            <v>518170</v>
          </cell>
          <cell r="B101" t="str">
            <v>518170 Oth Sal/Ben Misc Cr  Total</v>
          </cell>
          <cell r="C101">
            <v>-9385.06</v>
          </cell>
        </row>
        <row r="102">
          <cell r="A102" t="str">
            <v>521994</v>
          </cell>
          <cell r="B102" t="str">
            <v>521994 Sal/Burden Exp-Union  Total</v>
          </cell>
          <cell r="C102">
            <v>0</v>
          </cell>
        </row>
        <row r="103">
          <cell r="A103" t="str">
            <v>521999</v>
          </cell>
          <cell r="B103" t="str">
            <v>521999 Sal/Burden Exp-Payroll Burden  Total</v>
          </cell>
          <cell r="C103">
            <v>11776.080000000307</v>
          </cell>
        </row>
        <row r="104">
          <cell r="A104" t="str">
            <v>522010</v>
          </cell>
          <cell r="B104" t="str">
            <v>522010 Employ Rel Exp-Employee Travel  Total</v>
          </cell>
          <cell r="C104">
            <v>1437580.41</v>
          </cell>
        </row>
        <row r="105">
          <cell r="A105" t="str">
            <v>522011</v>
          </cell>
          <cell r="B105" t="str">
            <v>522011 Employ Rel Exp-Empl Travel-PCard  Total</v>
          </cell>
          <cell r="C105">
            <v>126468.03</v>
          </cell>
        </row>
        <row r="106">
          <cell r="A106" t="str">
            <v>522020</v>
          </cell>
          <cell r="B106" t="str">
            <v>522020 Employ Rel Exp-Training  Total</v>
          </cell>
          <cell r="C106">
            <v>134719.87</v>
          </cell>
        </row>
        <row r="107">
          <cell r="A107" t="str">
            <v>522030</v>
          </cell>
          <cell r="B107" t="str">
            <v>522030 Employ Rel Exp-Registration  Total</v>
          </cell>
          <cell r="C107">
            <v>207378.49</v>
          </cell>
        </row>
        <row r="108">
          <cell r="A108" t="str">
            <v>522040</v>
          </cell>
          <cell r="B108" t="str">
            <v>522040 Employ Rel Exp-Dues &amp; Licences  Total</v>
          </cell>
          <cell r="C108">
            <v>56650.67</v>
          </cell>
        </row>
        <row r="109">
          <cell r="A109" t="str">
            <v>522050</v>
          </cell>
          <cell r="B109" t="str">
            <v>522050 Employ Rel Exp-Spousal Travel  Total</v>
          </cell>
          <cell r="C109">
            <v>884.18</v>
          </cell>
        </row>
        <row r="110">
          <cell r="A110" t="str">
            <v>522060</v>
          </cell>
          <cell r="B110" t="str">
            <v>522060 Employ Rel Exp-Bus Meals/Ent  Total</v>
          </cell>
          <cell r="C110">
            <v>588685.1</v>
          </cell>
        </row>
        <row r="111">
          <cell r="A111" t="str">
            <v>522061</v>
          </cell>
          <cell r="B111" t="str">
            <v>522061 Meals/Ent-PCard  Total</v>
          </cell>
          <cell r="C111">
            <v>570743.06</v>
          </cell>
        </row>
        <row r="112">
          <cell r="A112" t="str">
            <v>522070</v>
          </cell>
          <cell r="B112" t="str">
            <v>522070 Employ Rel Exp-Education  Total</v>
          </cell>
          <cell r="C112">
            <v>352438.16</v>
          </cell>
        </row>
        <row r="113">
          <cell r="A113" t="str">
            <v>522080</v>
          </cell>
          <cell r="B113" t="str">
            <v>522080 Park/In-town Travel  Total</v>
          </cell>
          <cell r="C113">
            <v>7106.04</v>
          </cell>
        </row>
        <row r="114">
          <cell r="A114" t="str">
            <v>522090</v>
          </cell>
          <cell r="B114" t="str">
            <v>522090 Employ Rel Exp-Awards/Gifts  Total</v>
          </cell>
          <cell r="C114">
            <v>117592.53</v>
          </cell>
        </row>
        <row r="115">
          <cell r="A115" t="str">
            <v>522100</v>
          </cell>
          <cell r="B115" t="str">
            <v>522100 Employ Rel Exp-Empl Reloc/Moving  Total</v>
          </cell>
          <cell r="C115">
            <v>170964.53</v>
          </cell>
        </row>
        <row r="116">
          <cell r="A116" t="str">
            <v>522110</v>
          </cell>
          <cell r="B116" t="str">
            <v>522110 Occ Hlth &amp; Safety  Total</v>
          </cell>
          <cell r="C116">
            <v>40902.5</v>
          </cell>
        </row>
        <row r="117">
          <cell r="A117" t="str">
            <v>522120</v>
          </cell>
          <cell r="B117" t="str">
            <v>522120 Employ Rel Exp-Books &amp; Subscript  Total</v>
          </cell>
          <cell r="C117">
            <v>17572.16</v>
          </cell>
        </row>
        <row r="118">
          <cell r="A118" t="str">
            <v>522130</v>
          </cell>
          <cell r="B118" t="str">
            <v>522130 Employ Rel Exp-Miscellaneous  Total</v>
          </cell>
          <cell r="C118">
            <v>1565988.5</v>
          </cell>
        </row>
        <row r="119">
          <cell r="A119" t="str">
            <v>522140</v>
          </cell>
          <cell r="B119" t="str">
            <v>522140 Recruit/Empl Agency  Total</v>
          </cell>
          <cell r="C119">
            <v>76945</v>
          </cell>
        </row>
        <row r="120">
          <cell r="A120" t="str">
            <v>530010</v>
          </cell>
          <cell r="B120" t="str">
            <v>530010 M&amp;S Exp - Non-Inventory  Total</v>
          </cell>
          <cell r="C120">
            <v>39508695.24999999</v>
          </cell>
        </row>
        <row r="121">
          <cell r="A121" t="str">
            <v>530020</v>
          </cell>
          <cell r="B121" t="str">
            <v>530020 ''M&amp;S-Stores,Tools''  Total</v>
          </cell>
          <cell r="C121">
            <v>308740.81</v>
          </cell>
        </row>
        <row r="122">
          <cell r="A122" t="str">
            <v>530030</v>
          </cell>
          <cell r="B122" t="str">
            <v>530030 M&amp;S-Ofc Furn &amp; Equip  Total</v>
          </cell>
          <cell r="C122">
            <v>5765895.4799999995</v>
          </cell>
        </row>
        <row r="123">
          <cell r="A123" t="str">
            <v>530977</v>
          </cell>
          <cell r="B123" t="str">
            <v>530977 M&amp;S Exp-Prod Orders / Inventory  Total</v>
          </cell>
          <cell r="C123">
            <v>-2401425.27</v>
          </cell>
        </row>
        <row r="124">
          <cell r="A124" t="str">
            <v>530978</v>
          </cell>
          <cell r="B124" t="str">
            <v>530978 M&amp;S Exp-Land Purchases  Total</v>
          </cell>
          <cell r="C124">
            <v>1526035.01</v>
          </cell>
        </row>
        <row r="125">
          <cell r="A125" t="str">
            <v>530979</v>
          </cell>
          <cell r="B125" t="str">
            <v>530979 M&amp;S Expenses - Stores Expense  Total</v>
          </cell>
          <cell r="C125">
            <v>371.86</v>
          </cell>
        </row>
        <row r="126">
          <cell r="A126" t="str">
            <v>530998</v>
          </cell>
          <cell r="B126" t="str">
            <v>530998 M&amp;S-Scrapping/Dest  Total</v>
          </cell>
          <cell r="C126">
            <v>-2338945.86</v>
          </cell>
        </row>
        <row r="127">
          <cell r="A127" t="str">
            <v>530999</v>
          </cell>
          <cell r="B127" t="str">
            <v>530999 M&amp;S Expenses - Inventory Issued  Total</v>
          </cell>
          <cell r="C127">
            <v>132097270.48000003</v>
          </cell>
        </row>
        <row r="128">
          <cell r="A128" t="str">
            <v>531020</v>
          </cell>
          <cell r="B128" t="str">
            <v>531020 M&amp;S Exp-Motor-Vehicles &amp; Plant  Total</v>
          </cell>
          <cell r="C128">
            <v>1749.16</v>
          </cell>
        </row>
        <row r="129">
          <cell r="A129" t="str">
            <v>531030</v>
          </cell>
          <cell r="B129" t="str">
            <v>531030 M&amp;S Exp-Purch Vehicle Fuel  Total</v>
          </cell>
          <cell r="C129">
            <v>449233.31</v>
          </cell>
        </row>
        <row r="130">
          <cell r="A130" t="str">
            <v>531040</v>
          </cell>
          <cell r="B130" t="str">
            <v>531040 Veh&amp;Pwr Op Equip  Total</v>
          </cell>
          <cell r="C130">
            <v>7083370.329999999</v>
          </cell>
        </row>
        <row r="131">
          <cell r="A131" t="str">
            <v>532020</v>
          </cell>
          <cell r="B131" t="str">
            <v>532020 M&amp;S Exp-Equipment  Total</v>
          </cell>
          <cell r="C131">
            <v>762115.89</v>
          </cell>
        </row>
        <row r="132">
          <cell r="A132" t="str">
            <v>533010</v>
          </cell>
          <cell r="B132" t="str">
            <v>533010 M&amp;S Exp-Computer Hardware  Total</v>
          </cell>
          <cell r="C132">
            <v>6002245.1</v>
          </cell>
        </row>
        <row r="133">
          <cell r="A133" t="str">
            <v>533020</v>
          </cell>
          <cell r="B133" t="str">
            <v>533020 M&amp;S Exp-Computr Softwr &amp; Upgrades  Total</v>
          </cell>
          <cell r="C133">
            <v>5397741.940000001</v>
          </cell>
        </row>
        <row r="134">
          <cell r="A134" t="str">
            <v>534010</v>
          </cell>
          <cell r="B134" t="str">
            <v>534010 Purch-Comm Eq  Total</v>
          </cell>
          <cell r="C134">
            <v>32370.79</v>
          </cell>
        </row>
        <row r="135">
          <cell r="A135" t="str">
            <v>535010</v>
          </cell>
          <cell r="B135" t="str">
            <v>535010 M&amp;S Exp-Office Supplies  Total</v>
          </cell>
          <cell r="C135">
            <v>729390.72</v>
          </cell>
        </row>
        <row r="136">
          <cell r="A136" t="str">
            <v>535015</v>
          </cell>
          <cell r="B136" t="str">
            <v>535015 M&amp;S Expenses - P-Card  Total</v>
          </cell>
          <cell r="C136">
            <v>1094679.59</v>
          </cell>
        </row>
        <row r="137">
          <cell r="A137" t="str">
            <v>540010</v>
          </cell>
          <cell r="B137" t="str">
            <v>540010 Contr&amp;Svcs Exp-Maint Svcs-Oth  Total</v>
          </cell>
          <cell r="C137">
            <v>996010.39</v>
          </cell>
        </row>
        <row r="138">
          <cell r="A138" t="str">
            <v>540020</v>
          </cell>
          <cell r="B138" t="str">
            <v>540020 Contr&amp;Svcs Exp-Eng / Tech Svcs  Total</v>
          </cell>
          <cell r="C138">
            <v>1143534.6</v>
          </cell>
        </row>
        <row r="139">
          <cell r="A139" t="str">
            <v>540040</v>
          </cell>
          <cell r="B139" t="str">
            <v>540040 Contr&amp;Svcs Exp-Meter &amp; Svcing  Total</v>
          </cell>
          <cell r="C139">
            <v>-636606.91</v>
          </cell>
        </row>
        <row r="140">
          <cell r="A140" t="str">
            <v>540050</v>
          </cell>
          <cell r="B140" t="str">
            <v>540050 Contr&amp;Svcs Exp-Construct Svcs  Total</v>
          </cell>
          <cell r="C140">
            <v>108297882.58999999</v>
          </cell>
        </row>
        <row r="141">
          <cell r="A141" t="str">
            <v>540060</v>
          </cell>
          <cell r="B141" t="str">
            <v>540060 Contr&amp;Svcs Exp-Tree Clear Svcs  Total</v>
          </cell>
          <cell r="C141">
            <v>29212409.94</v>
          </cell>
        </row>
        <row r="142">
          <cell r="A142" t="str">
            <v>541530</v>
          </cell>
          <cell r="B142" t="str">
            <v>541530 Contr&amp;Svcs Exp-Motor Veh Reg/Lic  Total</v>
          </cell>
          <cell r="C142">
            <v>-33.06</v>
          </cell>
        </row>
        <row r="143">
          <cell r="A143" t="str">
            <v>543010</v>
          </cell>
          <cell r="B143" t="str">
            <v>543010 Contr&amp;Svcs Exp-Prof Svcs-Ded  Total</v>
          </cell>
          <cell r="C143">
            <v>16363879.630000003</v>
          </cell>
        </row>
        <row r="144">
          <cell r="A144" t="str">
            <v>543020</v>
          </cell>
          <cell r="B144" t="str">
            <v>543020 Contr&amp;Svcs Exp-Prof Svcs-Non-Ded  Total</v>
          </cell>
          <cell r="C144">
            <v>150066.84</v>
          </cell>
        </row>
        <row r="145">
          <cell r="A145" t="str">
            <v>543030</v>
          </cell>
          <cell r="B145" t="str">
            <v>543030 Auditing Services  Total</v>
          </cell>
          <cell r="C145">
            <v>854143</v>
          </cell>
        </row>
        <row r="146">
          <cell r="A146" t="str">
            <v>543040</v>
          </cell>
          <cell r="B146" t="str">
            <v>543040 Contr&amp;Svcs Exp - Admin Svcs  Total</v>
          </cell>
          <cell r="C146">
            <v>205749.74</v>
          </cell>
        </row>
        <row r="147">
          <cell r="A147" t="str">
            <v>543050</v>
          </cell>
          <cell r="B147" t="str">
            <v>543050 Contr&amp;Svcs Exp-Technical Svcs  Total</v>
          </cell>
          <cell r="C147">
            <v>132770.95</v>
          </cell>
        </row>
        <row r="148">
          <cell r="A148" t="str">
            <v>543060</v>
          </cell>
          <cell r="B148" t="str">
            <v>543060 Contr&amp;Svcs Exp-Training Svcs  Total</v>
          </cell>
          <cell r="C148">
            <v>4912.43</v>
          </cell>
        </row>
        <row r="149">
          <cell r="A149" t="str">
            <v>543150</v>
          </cell>
          <cell r="B149" t="str">
            <v>543150 Contr&amp;Svcs Exp-Legal Services  Total</v>
          </cell>
          <cell r="C149">
            <v>10968753.64</v>
          </cell>
        </row>
        <row r="150">
          <cell r="A150" t="str">
            <v>543160</v>
          </cell>
          <cell r="B150" t="str">
            <v>543160 Contr&amp;Svcs Exp-Reimburs Costs  Total</v>
          </cell>
          <cell r="C150">
            <v>-989651.89</v>
          </cell>
        </row>
        <row r="151">
          <cell r="A151" t="str">
            <v>545010</v>
          </cell>
          <cell r="B151" t="str">
            <v>545010 Contr&amp;Svcs Exp-Property Services  Total</v>
          </cell>
          <cell r="C151">
            <v>14022.46</v>
          </cell>
        </row>
        <row r="152">
          <cell r="A152" t="str">
            <v>545040</v>
          </cell>
          <cell r="B152" t="str">
            <v>545040 Cont/Sv Add/Alt/Rem  Total</v>
          </cell>
          <cell r="C152">
            <v>7377679.2</v>
          </cell>
        </row>
        <row r="153">
          <cell r="A153" t="str">
            <v>545045</v>
          </cell>
          <cell r="B153" t="str">
            <v>545045 Cont/Sv -Bldg Mnt  Total</v>
          </cell>
          <cell r="C153">
            <v>245.2</v>
          </cell>
        </row>
        <row r="154">
          <cell r="A154" t="str">
            <v>545050</v>
          </cell>
          <cell r="B154" t="str">
            <v>545050 Cont/Sv-Vending/Ice  Total</v>
          </cell>
          <cell r="C154">
            <v>108977.73</v>
          </cell>
        </row>
        <row r="155">
          <cell r="A155" t="str">
            <v>545060</v>
          </cell>
          <cell r="B155" t="str">
            <v>545060 Contr&amp;Svcs Exp-Elevator Services  Total</v>
          </cell>
          <cell r="C155">
            <v>192</v>
          </cell>
        </row>
        <row r="156">
          <cell r="A156" t="str">
            <v>545070</v>
          </cell>
          <cell r="B156" t="str">
            <v>545070 Cont/Sv Jan Serv  Total</v>
          </cell>
          <cell r="C156">
            <v>79898.56</v>
          </cell>
        </row>
        <row r="157">
          <cell r="A157" t="str">
            <v>545080</v>
          </cell>
          <cell r="B157" t="str">
            <v>545080 Contr&amp;Svcs Exp-Pest Control  Total</v>
          </cell>
          <cell r="C157">
            <v>6541.61</v>
          </cell>
        </row>
        <row r="158">
          <cell r="A158" t="str">
            <v>545090</v>
          </cell>
          <cell r="B158" t="str">
            <v>545090 Cont/Sv Sec Elect  Total</v>
          </cell>
          <cell r="C158">
            <v>256093.55</v>
          </cell>
        </row>
        <row r="159">
          <cell r="A159" t="str">
            <v>545100</v>
          </cell>
          <cell r="B159" t="str">
            <v>545100 Contr&amp;Svcs Exp-Security Owned  Total</v>
          </cell>
          <cell r="C159">
            <v>297186.58</v>
          </cell>
        </row>
        <row r="160">
          <cell r="A160" t="str">
            <v>545110</v>
          </cell>
          <cell r="B160" t="str">
            <v>545110 Contr&amp;Svcs Exp-Landscaping Svcs  Total</v>
          </cell>
          <cell r="C160">
            <v>1692.1</v>
          </cell>
        </row>
        <row r="161">
          <cell r="A161" t="str">
            <v>545115</v>
          </cell>
          <cell r="B161" t="str">
            <v>545115 Contr&amp;Svcs Exp-Air Cond/Heating  Total</v>
          </cell>
          <cell r="C161">
            <v>514.95</v>
          </cell>
        </row>
        <row r="162">
          <cell r="A162" t="str">
            <v>545120</v>
          </cell>
          <cell r="B162" t="str">
            <v>545120 Contr&amp;Svcs Exp-Temp Manpower Svcs  Total</v>
          </cell>
          <cell r="C162">
            <v>3255.12</v>
          </cell>
        </row>
        <row r="163">
          <cell r="A163" t="str">
            <v>545130</v>
          </cell>
          <cell r="B163" t="str">
            <v>545130 Contr&amp;Svcs Exp-Line Locating  Total</v>
          </cell>
          <cell r="C163">
            <v>52027.06</v>
          </cell>
        </row>
        <row r="164">
          <cell r="A164" t="str">
            <v>545160</v>
          </cell>
          <cell r="B164" t="str">
            <v>545160 Contr&amp;Svcs Exp-Software Maint  Total</v>
          </cell>
          <cell r="C164">
            <v>2409481.88</v>
          </cell>
        </row>
        <row r="165">
          <cell r="A165" t="str">
            <v>545170</v>
          </cell>
          <cell r="B165" t="str">
            <v>545170 Contr&amp;Svcs Exp-Hardware Maint  Total</v>
          </cell>
          <cell r="C165">
            <v>16257.78</v>
          </cell>
        </row>
        <row r="166">
          <cell r="A166" t="str">
            <v>545510</v>
          </cell>
          <cell r="B166" t="str">
            <v>545510 Contr&amp;Svcs Exp-IT Services  Total</v>
          </cell>
          <cell r="C166">
            <v>81850.37</v>
          </cell>
        </row>
        <row r="167">
          <cell r="A167" t="str">
            <v>545520</v>
          </cell>
          <cell r="B167" t="str">
            <v>545520 L Dist/Fax/Cellular  Total</v>
          </cell>
          <cell r="C167">
            <v>639.14</v>
          </cell>
        </row>
        <row r="168">
          <cell r="A168" t="str">
            <v>546010</v>
          </cell>
          <cell r="B168" t="str">
            <v>546010 Contr&amp;Svcs Exp-Other Services  Total</v>
          </cell>
          <cell r="C168">
            <v>42691391.27</v>
          </cell>
        </row>
        <row r="169">
          <cell r="A169" t="str">
            <v>550010</v>
          </cell>
          <cell r="B169" t="str">
            <v>550010 A &amp; G Exp-Royalties  Total</v>
          </cell>
          <cell r="C169">
            <v>868.87</v>
          </cell>
        </row>
        <row r="170">
          <cell r="A170" t="str">
            <v>550020</v>
          </cell>
          <cell r="B170" t="str">
            <v>550020 Adm &amp; Gen Exp - Miscellaneous  Total</v>
          </cell>
          <cell r="C170">
            <v>-6070225.910000001</v>
          </cell>
        </row>
        <row r="171">
          <cell r="A171" t="str">
            <v>550025</v>
          </cell>
          <cell r="B171" t="str">
            <v>550025 A &amp; G Exp-Meeting Exp  Total</v>
          </cell>
          <cell r="C171">
            <v>233.98</v>
          </cell>
        </row>
        <row r="172">
          <cell r="A172" t="str">
            <v>550040</v>
          </cell>
          <cell r="B172" t="str">
            <v>550040 A &amp; G Exp-Postage/Courier Svcs  Total</v>
          </cell>
          <cell r="C172">
            <v>5805483.03</v>
          </cell>
        </row>
        <row r="173">
          <cell r="A173" t="str">
            <v>550050</v>
          </cell>
          <cell r="B173" t="str">
            <v>550050 A &amp; G Exp-Bank Charges &amp; Fees  Total</v>
          </cell>
          <cell r="C173">
            <v>1019.05</v>
          </cell>
        </row>
        <row r="174">
          <cell r="A174" t="str">
            <v>550070</v>
          </cell>
          <cell r="B174" t="str">
            <v>550070 A &amp; G Exp-Mgmnt/Consult Fees  Total</v>
          </cell>
          <cell r="C174">
            <v>1748300.9</v>
          </cell>
        </row>
        <row r="175">
          <cell r="A175" t="str">
            <v>550080</v>
          </cell>
          <cell r="B175" t="str">
            <v>550080 A &amp; G Exp-Club Membership &amp; Exp  Total</v>
          </cell>
          <cell r="C175">
            <v>54915.5</v>
          </cell>
        </row>
        <row r="176">
          <cell r="A176" t="str">
            <v>550090</v>
          </cell>
          <cell r="B176" t="str">
            <v>550090 A &amp; G Exp-Empl Reimburse-Veh Exp  Total</v>
          </cell>
          <cell r="C176">
            <v>525</v>
          </cell>
        </row>
        <row r="177">
          <cell r="A177" t="str">
            <v>550100</v>
          </cell>
          <cell r="B177" t="str">
            <v>550100 A &amp; G Exp-Freight  Total</v>
          </cell>
          <cell r="C177">
            <v>2157685.59</v>
          </cell>
        </row>
        <row r="178">
          <cell r="A178" t="str">
            <v>550120</v>
          </cell>
          <cell r="B178" t="str">
            <v>550120 A &amp; G Exp-Capitalized Costs  Total</v>
          </cell>
          <cell r="C178">
            <v>-43076.03</v>
          </cell>
        </row>
        <row r="179">
          <cell r="A179" t="str">
            <v>559950</v>
          </cell>
          <cell r="B179" t="str">
            <v>559950 A &amp; G Exp-Capitalized Labor  Total</v>
          </cell>
          <cell r="C179">
            <v>-76703345.49999999</v>
          </cell>
        </row>
        <row r="180">
          <cell r="A180" t="str">
            <v>559951</v>
          </cell>
          <cell r="B180" t="str">
            <v>559951 A &amp; G Exp-Capitalized Materials  Total</v>
          </cell>
          <cell r="C180">
            <v>-192930405.70999998</v>
          </cell>
        </row>
        <row r="181">
          <cell r="A181" t="str">
            <v>559952</v>
          </cell>
          <cell r="B181" t="str">
            <v>559952 A &amp; G Exp-Capitalized AFUDC-Debt  Total</v>
          </cell>
          <cell r="C181">
            <v>-3771598.99</v>
          </cell>
        </row>
        <row r="182">
          <cell r="A182" t="str">
            <v>559953</v>
          </cell>
          <cell r="B182" t="str">
            <v>559953 Cap AFUDC-Equity  Total</v>
          </cell>
          <cell r="C182">
            <v>-4074827.17</v>
          </cell>
        </row>
        <row r="183">
          <cell r="A183" t="str">
            <v>559954</v>
          </cell>
          <cell r="B183" t="str">
            <v>559954 A &amp; G Exp-Capitalized Other Exp  Total</v>
          </cell>
          <cell r="C183">
            <v>-178244227.72999996</v>
          </cell>
        </row>
        <row r="184">
          <cell r="A184" t="str">
            <v>559960</v>
          </cell>
          <cell r="B184" t="str">
            <v>559960 A &amp; G Exp-Deferred Labor  Total</v>
          </cell>
          <cell r="C184">
            <v>-5319501</v>
          </cell>
        </row>
        <row r="185">
          <cell r="A185" t="str">
            <v>559961</v>
          </cell>
          <cell r="B185" t="str">
            <v>559961 A &amp; G Exp-Deferred Materials  Total</v>
          </cell>
          <cell r="C185">
            <v>19501207.32</v>
          </cell>
        </row>
        <row r="186">
          <cell r="A186" t="str">
            <v>559962</v>
          </cell>
          <cell r="B186" t="str">
            <v>559962 A &amp; G Exp-Deferred AFUDC-Debt  Total</v>
          </cell>
          <cell r="C186">
            <v>-113.36</v>
          </cell>
        </row>
        <row r="187">
          <cell r="A187" t="str">
            <v>559963</v>
          </cell>
          <cell r="B187" t="str">
            <v>559963 A &amp; G Exp-Deferred AFUDC-Equity  Total</v>
          </cell>
          <cell r="C187">
            <v>-183.86</v>
          </cell>
        </row>
        <row r="188">
          <cell r="A188" t="str">
            <v>559964</v>
          </cell>
          <cell r="B188" t="str">
            <v>559964 A &amp; G Exp-Deferred Other Exp  Total</v>
          </cell>
          <cell r="C188">
            <v>-19748864.770000003</v>
          </cell>
        </row>
        <row r="189">
          <cell r="A189" t="str">
            <v>559994</v>
          </cell>
          <cell r="B189" t="str">
            <v>559994 Cont in Aid of Const  Total</v>
          </cell>
          <cell r="C189">
            <v>-23529272.390000004</v>
          </cell>
        </row>
        <row r="190">
          <cell r="A190" t="str">
            <v>560020</v>
          </cell>
          <cell r="B190" t="str">
            <v>560020 Claims/Settlements  Total</v>
          </cell>
          <cell r="C190">
            <v>2227792.96</v>
          </cell>
        </row>
        <row r="191">
          <cell r="A191" t="str">
            <v>560030</v>
          </cell>
          <cell r="B191" t="str">
            <v>560030 Insurance Exp-Blanket Crime  Total</v>
          </cell>
          <cell r="C191">
            <v>4400.66</v>
          </cell>
        </row>
        <row r="192">
          <cell r="A192" t="str">
            <v>560050</v>
          </cell>
          <cell r="B192" t="str">
            <v>560050 Insurance Exp-Boiler  Total</v>
          </cell>
          <cell r="C192">
            <v>113635.54</v>
          </cell>
        </row>
        <row r="193">
          <cell r="A193" t="str">
            <v>560060</v>
          </cell>
          <cell r="B193" t="str">
            <v>560060 Insurance Exp-Business Travel  Total</v>
          </cell>
          <cell r="C193">
            <v>8566.17</v>
          </cell>
        </row>
        <row r="194">
          <cell r="A194" t="str">
            <v>560070</v>
          </cell>
          <cell r="B194" t="str">
            <v>560070 Insurance Exp-Excess Liability  Total</v>
          </cell>
          <cell r="C194">
            <v>127602.94</v>
          </cell>
        </row>
        <row r="195">
          <cell r="A195" t="str">
            <v>560090</v>
          </cell>
          <cell r="B195" t="str">
            <v>560090 Insurance Exp-General Liability  Total</v>
          </cell>
          <cell r="C195">
            <v>158452.67</v>
          </cell>
        </row>
        <row r="196">
          <cell r="A196" t="str">
            <v>560110</v>
          </cell>
          <cell r="B196" t="str">
            <v>560110 Insurance Exp-Property  Total</v>
          </cell>
          <cell r="C196">
            <v>2419142.53</v>
          </cell>
        </row>
        <row r="197">
          <cell r="A197" t="str">
            <v>560115</v>
          </cell>
          <cell r="B197" t="str">
            <v>560115 Insurance Exp-Other  Total</v>
          </cell>
          <cell r="C197">
            <v>-134271.62</v>
          </cell>
        </row>
        <row r="198">
          <cell r="A198" t="str">
            <v>560120</v>
          </cell>
          <cell r="B198" t="str">
            <v>560120 Insurance Exp-Umbrella Liability  Total</v>
          </cell>
          <cell r="C198">
            <v>-3149.62</v>
          </cell>
        </row>
        <row r="199">
          <cell r="A199" t="str">
            <v>562020</v>
          </cell>
          <cell r="B199" t="str">
            <v>562020 Reb/Incent/Bydns-Mkt  Total</v>
          </cell>
          <cell r="C199">
            <v>2664279.42</v>
          </cell>
        </row>
        <row r="200">
          <cell r="A200" t="str">
            <v>562040</v>
          </cell>
          <cell r="B200" t="str">
            <v>562040 Cust&amp;Mktg Exp-Total Bad Debts  Total</v>
          </cell>
          <cell r="C200">
            <v>5002126.63</v>
          </cell>
        </row>
        <row r="201">
          <cell r="A201" t="str">
            <v>562130</v>
          </cell>
          <cell r="B201" t="str">
            <v>562130 Cust&amp;Mktg Exp-Repo &amp; Collection  Total</v>
          </cell>
          <cell r="C201">
            <v>598.49</v>
          </cell>
        </row>
        <row r="202">
          <cell r="A202" t="str">
            <v>562140</v>
          </cell>
          <cell r="B202" t="str">
            <v>562140 Cust&amp;Mktg Exp-Advertising-Gen  Total</v>
          </cell>
          <cell r="C202">
            <v>3775492.18</v>
          </cell>
        </row>
        <row r="203">
          <cell r="A203" t="str">
            <v>562142</v>
          </cell>
          <cell r="B203" t="str">
            <v>562142 Advertising-Info  Total</v>
          </cell>
          <cell r="C203">
            <v>809938.7</v>
          </cell>
        </row>
        <row r="204">
          <cell r="A204" t="str">
            <v>562150</v>
          </cell>
          <cell r="B204" t="str">
            <v>562150 Cust&amp;Mktg Exp-Agency Collect Fees  Total</v>
          </cell>
          <cell r="C204">
            <v>13017788.65</v>
          </cell>
        </row>
        <row r="205">
          <cell r="A205" t="str">
            <v>565010</v>
          </cell>
          <cell r="B205" t="str">
            <v>565010 Repairs and Maintenance Expenses  Total</v>
          </cell>
          <cell r="C205">
            <v>125003.67</v>
          </cell>
        </row>
        <row r="206">
          <cell r="A206" t="str">
            <v>565020</v>
          </cell>
          <cell r="B206" t="str">
            <v>565020 Repairs &amp; Maintenance-Corrective  Total</v>
          </cell>
          <cell r="C206">
            <v>125258.27</v>
          </cell>
        </row>
        <row r="207">
          <cell r="A207" t="str">
            <v>565030</v>
          </cell>
          <cell r="B207" t="str">
            <v>565030 Rep &amp; Maint-Prev  Total</v>
          </cell>
          <cell r="C207">
            <v>73828.4</v>
          </cell>
        </row>
        <row r="208">
          <cell r="A208" t="str">
            <v>566010</v>
          </cell>
          <cell r="B208" t="str">
            <v>566010 Donations-Cash  Total</v>
          </cell>
          <cell r="C208">
            <v>2636.22</v>
          </cell>
        </row>
        <row r="209">
          <cell r="A209" t="str">
            <v>566030</v>
          </cell>
          <cell r="B209" t="str">
            <v>566030 Sponsorships/Contributions  Total</v>
          </cell>
          <cell r="C209">
            <v>26290.91</v>
          </cell>
        </row>
        <row r="210">
          <cell r="A210" t="str">
            <v>566040</v>
          </cell>
          <cell r="B210" t="str">
            <v>566040 Contributions-Research &amp; Develop  Total</v>
          </cell>
          <cell r="C210">
            <v>1757143.99</v>
          </cell>
        </row>
        <row r="211">
          <cell r="A211" t="str">
            <v>570010</v>
          </cell>
          <cell r="B211" t="str">
            <v>570010 Research and Development Expenses  Total</v>
          </cell>
          <cell r="C211">
            <v>399810.21</v>
          </cell>
        </row>
        <row r="212">
          <cell r="A212" t="str">
            <v>571020</v>
          </cell>
          <cell r="B212" t="str">
            <v>571020 Utilities Exp-Telephone  Total</v>
          </cell>
          <cell r="C212">
            <v>256325.57</v>
          </cell>
        </row>
        <row r="213">
          <cell r="A213" t="str">
            <v>571040</v>
          </cell>
          <cell r="B213" t="str">
            <v>571040 Utilities Expenses - Water  Total</v>
          </cell>
          <cell r="C213">
            <v>128133.41</v>
          </cell>
        </row>
        <row r="214">
          <cell r="A214" t="str">
            <v>571050</v>
          </cell>
          <cell r="B214" t="str">
            <v>571050 Utilities Exp-Other  Total</v>
          </cell>
          <cell r="C214">
            <v>23828.03</v>
          </cell>
        </row>
        <row r="215">
          <cell r="A215" t="str">
            <v>572010</v>
          </cell>
          <cell r="B215" t="str">
            <v>572010 Rental &amp; Lease Exp-Office  Total</v>
          </cell>
          <cell r="C215">
            <v>2655443.76</v>
          </cell>
        </row>
        <row r="216">
          <cell r="A216" t="str">
            <v>572035</v>
          </cell>
          <cell r="B216" t="str">
            <v>572035 Rental &amp; Lease Exp-Pers Computers  Total</v>
          </cell>
          <cell r="C216">
            <v>2601.52</v>
          </cell>
        </row>
        <row r="217">
          <cell r="A217" t="str">
            <v>621002</v>
          </cell>
          <cell r="B217" t="str">
            <v>621002 Operations  Total</v>
          </cell>
          <cell r="C217">
            <v>0</v>
          </cell>
        </row>
        <row r="218">
          <cell r="A218" t="str">
            <v>621003</v>
          </cell>
          <cell r="B218" t="str">
            <v>621003 Maintenance  Total</v>
          </cell>
          <cell r="C218">
            <v>-1.0186340659856796E-10</v>
          </cell>
        </row>
        <row r="219">
          <cell r="A219" t="str">
            <v>621006</v>
          </cell>
          <cell r="B219" t="str">
            <v>621006 Projects  Total</v>
          </cell>
          <cell r="C219">
            <v>0</v>
          </cell>
        </row>
        <row r="220">
          <cell r="A220" t="str">
            <v>621007</v>
          </cell>
          <cell r="B220" t="str">
            <v>621007 Administrative  Total</v>
          </cell>
          <cell r="C220">
            <v>-5583309.9799999995</v>
          </cell>
        </row>
        <row r="221">
          <cell r="A221" t="str">
            <v>621011</v>
          </cell>
          <cell r="B221" t="str">
            <v>621011 Information Technology  Total</v>
          </cell>
          <cell r="C221">
            <v>6047086.8</v>
          </cell>
        </row>
        <row r="222">
          <cell r="A222" t="str">
            <v>621012</v>
          </cell>
          <cell r="B222" t="str">
            <v>621012 Purchasing &amp; Logistics  Total</v>
          </cell>
          <cell r="C222">
            <v>537097.22</v>
          </cell>
        </row>
        <row r="223">
          <cell r="A223" t="str">
            <v>621013</v>
          </cell>
          <cell r="B223" t="str">
            <v>621013 Office Support Services  Total</v>
          </cell>
          <cell r="C223">
            <v>524367.79</v>
          </cell>
        </row>
        <row r="224">
          <cell r="A224" t="str">
            <v>621014</v>
          </cell>
          <cell r="B224" t="str">
            <v>621014 Facilities Management  Total</v>
          </cell>
          <cell r="C224">
            <v>5130017.76</v>
          </cell>
        </row>
        <row r="225">
          <cell r="A225" t="str">
            <v>621015</v>
          </cell>
          <cell r="B225" t="str">
            <v>621015 Security Services  Total</v>
          </cell>
          <cell r="C225">
            <v>1178787.04</v>
          </cell>
        </row>
        <row r="226">
          <cell r="A226" t="str">
            <v>621016</v>
          </cell>
          <cell r="B226" t="str">
            <v>621016 Fleet Maintenance  Total</v>
          </cell>
          <cell r="C226">
            <v>-2316770.78</v>
          </cell>
        </row>
        <row r="227">
          <cell r="A227" t="str">
            <v>621017</v>
          </cell>
          <cell r="B227" t="str">
            <v>621017 Fleet Adj, Damg, Mod  Total</v>
          </cell>
          <cell r="C227">
            <v>-162004.14</v>
          </cell>
        </row>
        <row r="228">
          <cell r="A228" t="str">
            <v>621019</v>
          </cell>
          <cell r="B228" t="str">
            <v>621019 Fleet Services  Total</v>
          </cell>
          <cell r="C228">
            <v>-6137.4</v>
          </cell>
        </row>
        <row r="229">
          <cell r="A229" t="str">
            <v>621023</v>
          </cell>
          <cell r="B229" t="str">
            <v>621023 Shops  Total</v>
          </cell>
          <cell r="C229">
            <v>-626145.94</v>
          </cell>
        </row>
        <row r="230">
          <cell r="A230" t="str">
            <v>621024</v>
          </cell>
          <cell r="B230" t="str">
            <v>621024 Removal Costs  Total</v>
          </cell>
          <cell r="C230">
            <v>-1336.32</v>
          </cell>
        </row>
        <row r="231">
          <cell r="A231" t="str">
            <v>641001</v>
          </cell>
          <cell r="B231" t="str">
            <v>641001 Construction Overhead  Total</v>
          </cell>
          <cell r="C231">
            <v>-117375.86000000825</v>
          </cell>
        </row>
        <row r="232">
          <cell r="A232" t="str">
            <v>641002</v>
          </cell>
          <cell r="B232" t="str">
            <v>641002 Stores Overhead  Total</v>
          </cell>
          <cell r="C232">
            <v>12319158.73</v>
          </cell>
        </row>
        <row r="233">
          <cell r="A233" t="str">
            <v>641003</v>
          </cell>
          <cell r="B233" t="str">
            <v>641003 Transportation Overhead  Total</v>
          </cell>
          <cell r="C233">
            <v>-49865.769999999786</v>
          </cell>
        </row>
        <row r="234">
          <cell r="A234" t="str">
            <v>642002</v>
          </cell>
          <cell r="B234" t="str">
            <v>642002 Operations  Total</v>
          </cell>
          <cell r="C234">
            <v>1.9557759856070334E-09</v>
          </cell>
        </row>
        <row r="235">
          <cell r="A235" t="str">
            <v>642003</v>
          </cell>
          <cell r="B235" t="str">
            <v>642003 Maintenance  Total</v>
          </cell>
          <cell r="C235">
            <v>0</v>
          </cell>
        </row>
        <row r="236">
          <cell r="A236" t="str">
            <v>642006</v>
          </cell>
          <cell r="B236" t="str">
            <v>642006 Projects  Total</v>
          </cell>
          <cell r="C236">
            <v>349931.58</v>
          </cell>
        </row>
        <row r="237">
          <cell r="A237" t="str">
            <v>642007</v>
          </cell>
          <cell r="B237" t="str">
            <v>642007 Administrative  Total</v>
          </cell>
          <cell r="C237">
            <v>28842.410000001313</v>
          </cell>
        </row>
        <row r="238">
          <cell r="A238" t="str">
            <v>642025</v>
          </cell>
          <cell r="B238" t="str">
            <v>642025 Finance &amp; Reg  Total</v>
          </cell>
          <cell r="C238">
            <v>2183350.63</v>
          </cell>
        </row>
        <row r="239">
          <cell r="A239" t="str">
            <v>642026</v>
          </cell>
          <cell r="B239" t="str">
            <v>642026 Human Resources  Total</v>
          </cell>
          <cell r="C239">
            <v>3799339.2</v>
          </cell>
        </row>
        <row r="240">
          <cell r="A240" t="str">
            <v>642027</v>
          </cell>
          <cell r="B240" t="str">
            <v>642027 Legal  Total</v>
          </cell>
          <cell r="C240">
            <v>63797.88</v>
          </cell>
        </row>
        <row r="241">
          <cell r="A241" t="str">
            <v>642028</v>
          </cell>
          <cell r="B241" t="str">
            <v>642028 Marketing  Total</v>
          </cell>
          <cell r="C241">
            <v>0</v>
          </cell>
        </row>
        <row r="242">
          <cell r="A242" t="str">
            <v>642029</v>
          </cell>
          <cell r="B242" t="str">
            <v>642029 Phone Support  Total</v>
          </cell>
          <cell r="C242">
            <v>0</v>
          </cell>
        </row>
        <row r="243">
          <cell r="A243" t="str">
            <v>642030</v>
          </cell>
          <cell r="B243" t="str">
            <v>642030 Credit &amp; Collection  Total</v>
          </cell>
          <cell r="C243">
            <v>52318.73999999836</v>
          </cell>
        </row>
        <row r="244">
          <cell r="A244" t="str">
            <v>642031</v>
          </cell>
          <cell r="B244" t="str">
            <v>642031 Dispatching  Total</v>
          </cell>
          <cell r="C244">
            <v>0</v>
          </cell>
        </row>
        <row r="245">
          <cell r="A245" t="str">
            <v>642032</v>
          </cell>
          <cell r="B245" t="str">
            <v>642032 Transportation Allocation  Total</v>
          </cell>
          <cell r="C245">
            <v>0</v>
          </cell>
        </row>
        <row r="246">
          <cell r="A246" t="str">
            <v>642033</v>
          </cell>
          <cell r="B246" t="str">
            <v>642033 Support Services  Total</v>
          </cell>
          <cell r="C246">
            <v>0</v>
          </cell>
        </row>
        <row r="247">
          <cell r="A247" t="str">
            <v>642034</v>
          </cell>
          <cell r="B247" t="str">
            <v>642034 Major Underground  Total</v>
          </cell>
          <cell r="C247">
            <v>0</v>
          </cell>
        </row>
        <row r="248">
          <cell r="A248" t="str">
            <v>642035</v>
          </cell>
          <cell r="B248" t="str">
            <v>642035 Meter &amp; Comm  Total</v>
          </cell>
          <cell r="C248">
            <v>0</v>
          </cell>
        </row>
        <row r="249">
          <cell r="A249" t="str">
            <v>642036</v>
          </cell>
          <cell r="B249" t="str">
            <v>642036 Distribution Engineering  Total</v>
          </cell>
          <cell r="C249">
            <v>-3.2014213502407074E-10</v>
          </cell>
        </row>
        <row r="250">
          <cell r="A250" t="str">
            <v>642037</v>
          </cell>
          <cell r="B250" t="str">
            <v>642037 Public Affairs  Total</v>
          </cell>
          <cell r="C250">
            <v>0</v>
          </cell>
        </row>
        <row r="251">
          <cell r="A251" t="str">
            <v>642038</v>
          </cell>
          <cell r="B251" t="str">
            <v>642038 Shops  Total</v>
          </cell>
          <cell r="C251">
            <v>-2.0372681319713593E-10</v>
          </cell>
        </row>
        <row r="252">
          <cell r="A252" t="str">
            <v>642051</v>
          </cell>
          <cell r="B252" t="str">
            <v>642051 Investment Recovery  Total</v>
          </cell>
          <cell r="C252">
            <v>238732.9</v>
          </cell>
        </row>
        <row r="253">
          <cell r="A253" t="str">
            <v>642052</v>
          </cell>
          <cell r="B253" t="str">
            <v>642052 Financial Transactions Fixed  Total</v>
          </cell>
          <cell r="C253">
            <v>3441882.48</v>
          </cell>
        </row>
        <row r="254">
          <cell r="A254" t="str">
            <v>642053</v>
          </cell>
          <cell r="B254" t="str">
            <v>642053 Shared Services Admin &amp; X-Charges  Total</v>
          </cell>
          <cell r="C254">
            <v>3413226.43</v>
          </cell>
        </row>
        <row r="255">
          <cell r="A255" t="str">
            <v>642059</v>
          </cell>
          <cell r="B255" t="str">
            <v>642059 Facility Operations &amp; Maint.  Total</v>
          </cell>
          <cell r="C255">
            <v>915135</v>
          </cell>
        </row>
        <row r="256">
          <cell r="A256" t="str">
            <v>642060</v>
          </cell>
          <cell r="B256" t="str">
            <v>642060 Security Services  Total</v>
          </cell>
          <cell r="C256">
            <v>740438.28</v>
          </cell>
        </row>
        <row r="257">
          <cell r="A257" t="str">
            <v>642061</v>
          </cell>
          <cell r="B257" t="str">
            <v>642061 Purchasing/Contract Services  Total</v>
          </cell>
          <cell r="C257">
            <v>60422.46</v>
          </cell>
        </row>
        <row r="258">
          <cell r="A258" t="str">
            <v>642071</v>
          </cell>
          <cell r="B258" t="str">
            <v>642071 Fleet Allocation  Total</v>
          </cell>
          <cell r="C258">
            <v>-1190538.06</v>
          </cell>
        </row>
        <row r="259">
          <cell r="A259" t="str">
            <v>642074</v>
          </cell>
          <cell r="B259" t="str">
            <v>642074 Construction Overhead  Total</v>
          </cell>
          <cell r="C259">
            <v>-1.0477378964424133E-09</v>
          </cell>
        </row>
        <row r="260">
          <cell r="A260" t="str">
            <v>642086</v>
          </cell>
          <cell r="B260" t="str">
            <v>642086 Claims Administration  Total</v>
          </cell>
          <cell r="C260">
            <v>879713.06</v>
          </cell>
        </row>
        <row r="261">
          <cell r="A261" t="str">
            <v>642088</v>
          </cell>
          <cell r="B261" t="str">
            <v>642088 Convenience Copiers  Total</v>
          </cell>
          <cell r="C261">
            <v>447409.96</v>
          </cell>
        </row>
        <row r="262">
          <cell r="A262" t="str">
            <v>642095</v>
          </cell>
          <cell r="B262" t="str">
            <v>642095 REDG Allocations  Total</v>
          </cell>
          <cell r="C262">
            <v>-4034879.23</v>
          </cell>
        </row>
        <row r="263">
          <cell r="A263" t="str">
            <v>642096</v>
          </cell>
          <cell r="B263" t="str">
            <v>642096 Meter Reading  Total</v>
          </cell>
          <cell r="C263">
            <v>0</v>
          </cell>
        </row>
        <row r="264">
          <cell r="A264" t="str">
            <v>642097</v>
          </cell>
          <cell r="B264" t="str">
            <v>642097 Mail Services  Total</v>
          </cell>
          <cell r="C264">
            <v>577087.69</v>
          </cell>
        </row>
        <row r="265">
          <cell r="A265" t="str">
            <v>642098</v>
          </cell>
          <cell r="B265" t="str">
            <v>642098 Records Management  Total</v>
          </cell>
          <cell r="C265">
            <v>178053.96</v>
          </cell>
        </row>
        <row r="266">
          <cell r="A266" t="str">
            <v>642099</v>
          </cell>
          <cell r="B266" t="str">
            <v>642099 IT Admin &amp; X-Charges  Total</v>
          </cell>
          <cell r="C266">
            <v>1062224.89</v>
          </cell>
        </row>
        <row r="267">
          <cell r="A267" t="str">
            <v>642100</v>
          </cell>
          <cell r="B267" t="str">
            <v>642100 Corporate Communications  Total</v>
          </cell>
          <cell r="C267">
            <v>6438770.28</v>
          </cell>
        </row>
        <row r="268">
          <cell r="A268" t="str">
            <v>642201</v>
          </cell>
          <cell r="B268" t="str">
            <v>642201 Allocation from REI Corporate OH  Total</v>
          </cell>
          <cell r="C268">
            <v>27290201.23</v>
          </cell>
        </row>
        <row r="269">
          <cell r="A269" t="str">
            <v>643001</v>
          </cell>
          <cell r="B269" t="str">
            <v>643001 Labor-ST-IntActAlloc  Total</v>
          </cell>
          <cell r="C269">
            <v>-623786.63</v>
          </cell>
        </row>
        <row r="270">
          <cell r="A270" t="str">
            <v>643002</v>
          </cell>
          <cell r="B270" t="str">
            <v>643002 Labor 1 1/2-IntActAl  Total</v>
          </cell>
          <cell r="C270">
            <v>-124767.01</v>
          </cell>
        </row>
        <row r="271">
          <cell r="A271" t="str">
            <v>643003</v>
          </cell>
          <cell r="B271" t="str">
            <v>643003 Labor-DBL-IntActAll  Total</v>
          </cell>
          <cell r="C271">
            <v>-9026.0600000002</v>
          </cell>
        </row>
        <row r="272">
          <cell r="A272" t="str">
            <v>643004</v>
          </cell>
          <cell r="B272" t="str">
            <v>643004 Billable Hours  Total</v>
          </cell>
          <cell r="C272">
            <v>3860029.28</v>
          </cell>
        </row>
        <row r="273">
          <cell r="A273" t="str">
            <v>643005</v>
          </cell>
          <cell r="B273" t="str">
            <v>643005 Billable Hours Unregulated  Total</v>
          </cell>
          <cell r="C273">
            <v>243646.3</v>
          </cell>
        </row>
        <row r="274">
          <cell r="A274" t="str">
            <v>643006</v>
          </cell>
          <cell r="B274" t="str">
            <v>643006 Distribution Labor Unregulated  Total</v>
          </cell>
          <cell r="C274">
            <v>1069.09</v>
          </cell>
        </row>
        <row r="275">
          <cell r="A275" t="str">
            <v>643007</v>
          </cell>
          <cell r="B275" t="str">
            <v>643007 Administrative Labor  Total</v>
          </cell>
          <cell r="C275">
            <v>602823.04</v>
          </cell>
        </row>
        <row r="276">
          <cell r="A276" t="str">
            <v>643009</v>
          </cell>
          <cell r="B276" t="str">
            <v>643009 Internal Audit Department Labor  Total</v>
          </cell>
          <cell r="C276">
            <v>77795.19</v>
          </cell>
        </row>
        <row r="277">
          <cell r="A277" t="str">
            <v>643012</v>
          </cell>
          <cell r="B277" t="str">
            <v>643012 Labor-DT-IntActAlloc  Total</v>
          </cell>
          <cell r="C277">
            <v>1942.68</v>
          </cell>
        </row>
        <row r="278">
          <cell r="A278" t="str">
            <v>643501</v>
          </cell>
          <cell r="B278" t="str">
            <v>643501 Fleet Fuel  Total</v>
          </cell>
          <cell r="C278">
            <v>-52667.91000000006</v>
          </cell>
        </row>
        <row r="279">
          <cell r="A279" t="str">
            <v>643502</v>
          </cell>
          <cell r="B279" t="str">
            <v>643502 Fleet Pool Vehicles  Total</v>
          </cell>
          <cell r="C279">
            <v>-16571.71</v>
          </cell>
        </row>
        <row r="280">
          <cell r="A280" t="str">
            <v>643503</v>
          </cell>
          <cell r="B280" t="str">
            <v>643503 Training  Total</v>
          </cell>
          <cell r="C280">
            <v>132233.89</v>
          </cell>
        </row>
        <row r="281">
          <cell r="A281" t="str">
            <v>643505</v>
          </cell>
          <cell r="B281" t="str">
            <v>643505 Facility ED&amp;C Services  Total</v>
          </cell>
          <cell r="C281">
            <v>1132901.2</v>
          </cell>
        </row>
        <row r="282">
          <cell r="A282" t="str">
            <v>643506</v>
          </cell>
          <cell r="B282" t="str">
            <v>643506 Office Support Srvs Variable  Total</v>
          </cell>
          <cell r="C282">
            <v>2</v>
          </cell>
        </row>
        <row r="283">
          <cell r="A283" t="str">
            <v>643507</v>
          </cell>
          <cell r="B283" t="str">
            <v>643507 IT Solutions Delivery  Total</v>
          </cell>
          <cell r="C283">
            <v>8891520</v>
          </cell>
        </row>
        <row r="284">
          <cell r="A284" t="str">
            <v>643508</v>
          </cell>
          <cell r="B284" t="str">
            <v>643508 IT Desktop Support  Total</v>
          </cell>
          <cell r="C284">
            <v>16002802.44</v>
          </cell>
        </row>
        <row r="285">
          <cell r="A285" t="str">
            <v>643509</v>
          </cell>
          <cell r="B285" t="str">
            <v>643509 Customer Billings / Inserts  Total</v>
          </cell>
          <cell r="C285">
            <v>603471.44</v>
          </cell>
        </row>
        <row r="286">
          <cell r="A286" t="str">
            <v>643510</v>
          </cell>
          <cell r="B286" t="str">
            <v>643510 IT Telecom Services  Total</v>
          </cell>
          <cell r="C286">
            <v>7570195.81</v>
          </cell>
        </row>
        <row r="287">
          <cell r="A287" t="str">
            <v>643512</v>
          </cell>
          <cell r="B287" t="str">
            <v>643512 Shop Services  Total</v>
          </cell>
          <cell r="C287">
            <v>-2855</v>
          </cell>
        </row>
        <row r="288">
          <cell r="A288" t="str">
            <v>643517</v>
          </cell>
          <cell r="B288" t="str">
            <v>643517 IT Training  Total</v>
          </cell>
          <cell r="C288">
            <v>107.7</v>
          </cell>
        </row>
        <row r="289">
          <cell r="A289" t="str">
            <v>643519</v>
          </cell>
          <cell r="B289" t="str">
            <v>643519 Graphics  Total</v>
          </cell>
          <cell r="C289">
            <v>228506.3</v>
          </cell>
        </row>
        <row r="290">
          <cell r="A290" t="str">
            <v>643520</v>
          </cell>
          <cell r="B290" t="str">
            <v>643520 Fine Printing  Total</v>
          </cell>
          <cell r="C290">
            <v>50270</v>
          </cell>
        </row>
        <row r="291">
          <cell r="A291" t="str">
            <v>643521</v>
          </cell>
          <cell r="B291" t="str">
            <v>643521 Office Supplies  Total</v>
          </cell>
          <cell r="C291">
            <v>591510.55</v>
          </cell>
        </row>
        <row r="292">
          <cell r="A292" t="str">
            <v>643522</v>
          </cell>
          <cell r="B292" t="str">
            <v>643522 Fleet Testing  Total</v>
          </cell>
          <cell r="C292">
            <v>-5842</v>
          </cell>
        </row>
        <row r="293">
          <cell r="A293" t="str">
            <v>643523</v>
          </cell>
          <cell r="B293" t="str">
            <v>643523 Transportation Expense  Total</v>
          </cell>
          <cell r="C293">
            <v>1342.91</v>
          </cell>
        </row>
        <row r="294">
          <cell r="A294" t="str">
            <v>643524</v>
          </cell>
          <cell r="B294" t="str">
            <v>643524 Document Services  Total</v>
          </cell>
          <cell r="C294">
            <v>503732</v>
          </cell>
        </row>
        <row r="295">
          <cell r="A295" t="str">
            <v>643525</v>
          </cell>
          <cell r="B295" t="str">
            <v>643525 Power Oper Equip Exp  Total</v>
          </cell>
          <cell r="C295">
            <v>1909.45</v>
          </cell>
        </row>
        <row r="296">
          <cell r="A296" t="str">
            <v>643526</v>
          </cell>
          <cell r="B296" t="str">
            <v>643526 Forms Design and Management  Total</v>
          </cell>
          <cell r="C296">
            <v>84788.64</v>
          </cell>
        </row>
        <row r="297">
          <cell r="A297" t="str">
            <v>643528</v>
          </cell>
          <cell r="B297" t="str">
            <v>643528 Technical Support Billings  Total</v>
          </cell>
          <cell r="C297">
            <v>-803072.3599999982</v>
          </cell>
        </row>
        <row r="298">
          <cell r="A298" t="str">
            <v>644015</v>
          </cell>
          <cell r="B298" t="str">
            <v>644015 Conemaugh Station Bargaining ST  Total</v>
          </cell>
          <cell r="C298">
            <v>308.56</v>
          </cell>
        </row>
        <row r="299">
          <cell r="A299" t="str">
            <v>644142</v>
          </cell>
          <cell r="B299" t="str">
            <v>644142 Shawville Station Bargaining ST  Total</v>
          </cell>
          <cell r="C299">
            <v>0</v>
          </cell>
        </row>
        <row r="300">
          <cell r="A300" t="str">
            <v>702010</v>
          </cell>
          <cell r="B300" t="str">
            <v>702010 Depreciation Exp  Total</v>
          </cell>
          <cell r="C300">
            <v>-31202087.600000024</v>
          </cell>
        </row>
        <row r="301">
          <cell r="A301" t="str">
            <v>702026</v>
          </cell>
          <cell r="B301" t="str">
            <v>702026 Depreciation Exp-Redirected  Total</v>
          </cell>
          <cell r="C301">
            <v>203617477.31</v>
          </cell>
        </row>
        <row r="302">
          <cell r="A302" t="str">
            <v>702050</v>
          </cell>
          <cell r="B302" t="str">
            <v>702050 Depreciation Exp-Transportation  Total</v>
          </cell>
          <cell r="C302">
            <v>11901399.58</v>
          </cell>
        </row>
        <row r="303">
          <cell r="A303" t="str">
            <v>704010</v>
          </cell>
          <cell r="B303" t="str">
            <v>704010 Amortization Exp - Intangibles  Total</v>
          </cell>
          <cell r="C303">
            <v>80676.72</v>
          </cell>
        </row>
        <row r="304">
          <cell r="A304" t="str">
            <v>704020</v>
          </cell>
          <cell r="B304" t="str">
            <v>704020 Amort-Limit Term Plt  Total</v>
          </cell>
          <cell r="C304">
            <v>3987241.25</v>
          </cell>
        </row>
        <row r="305">
          <cell r="A305" t="str">
            <v>708010</v>
          </cell>
          <cell r="B305" t="str">
            <v>708010 Interest Exp - Long-Term Debt  Total</v>
          </cell>
          <cell r="C305">
            <v>76009212</v>
          </cell>
        </row>
        <row r="306">
          <cell r="A306" t="str">
            <v>708030</v>
          </cell>
          <cell r="B306" t="str">
            <v>708030 Interest Exp-Customer Deposits  Total</v>
          </cell>
          <cell r="C306">
            <v>2404144.39</v>
          </cell>
        </row>
        <row r="307">
          <cell r="A307" t="str">
            <v>708120</v>
          </cell>
          <cell r="B307" t="str">
            <v>708120 Interest Exp-AFUDC-Debt  Total</v>
          </cell>
          <cell r="C307">
            <v>-31257.23</v>
          </cell>
        </row>
        <row r="308">
          <cell r="A308" t="str">
            <v>708140</v>
          </cell>
          <cell r="B308" t="str">
            <v>708140 Interest Expense-Other  Total</v>
          </cell>
          <cell r="C308">
            <v>103.7</v>
          </cell>
        </row>
        <row r="309">
          <cell r="A309" t="str">
            <v>708160</v>
          </cell>
          <cell r="B309" t="str">
            <v>708160 Amort-Disc/Prem  Total</v>
          </cell>
          <cell r="C309">
            <v>3157740</v>
          </cell>
        </row>
        <row r="310">
          <cell r="A310" t="str">
            <v>711998</v>
          </cell>
          <cell r="B310" t="str">
            <v>711998 Interest Exp-AFUDC Equity  Total</v>
          </cell>
          <cell r="C310">
            <v>4077104.52</v>
          </cell>
        </row>
        <row r="311">
          <cell r="A311" t="str">
            <v>711999</v>
          </cell>
          <cell r="B311" t="str">
            <v>711999 Interest Exp-AFUDC Debt  Total</v>
          </cell>
          <cell r="C311">
            <v>3773713.21</v>
          </cell>
        </row>
        <row r="312">
          <cell r="A312" t="str">
            <v>712010</v>
          </cell>
          <cell r="B312" t="str">
            <v>712010 Preferred Dividend Requirement  Total</v>
          </cell>
          <cell r="C312">
            <v>122376</v>
          </cell>
        </row>
        <row r="313">
          <cell r="A313" t="str">
            <v>720020</v>
          </cell>
          <cell r="B313" t="str">
            <v>720020 Permits &amp; Licenses  Total</v>
          </cell>
          <cell r="C313">
            <v>5542.89</v>
          </cell>
        </row>
        <row r="314">
          <cell r="A314" t="str">
            <v>720030</v>
          </cell>
          <cell r="B314" t="str">
            <v>720030 Ind Assoc Fees/Dues  Total</v>
          </cell>
          <cell r="C314">
            <v>20111</v>
          </cell>
        </row>
        <row r="315">
          <cell r="A315" t="str">
            <v>722020</v>
          </cell>
          <cell r="B315" t="str">
            <v>722020 Govt Chg &amp; Levies  Total</v>
          </cell>
          <cell r="C315">
            <v>24257100.75</v>
          </cell>
        </row>
        <row r="316">
          <cell r="A316" t="str">
            <v>722130</v>
          </cell>
          <cell r="B316" t="str">
            <v>722130 Franch Fees-City  Total</v>
          </cell>
          <cell r="C316">
            <v>26743212.619999994</v>
          </cell>
        </row>
        <row r="317">
          <cell r="A317" t="str">
            <v>722140</v>
          </cell>
          <cell r="B317" t="str">
            <v>722140 Misc Taxes Exp  Total</v>
          </cell>
          <cell r="C317">
            <v>29108.02</v>
          </cell>
        </row>
        <row r="318">
          <cell r="A318" t="str">
            <v>722150</v>
          </cell>
          <cell r="B318" t="str">
            <v>722150 Other Taxes Expenses - Property  Total</v>
          </cell>
          <cell r="C318">
            <v>62283642.38</v>
          </cell>
        </row>
        <row r="319">
          <cell r="A319" t="str">
            <v>722160</v>
          </cell>
          <cell r="B319" t="str">
            <v>722160 Other Taxes Exp-FICA  Total</v>
          </cell>
          <cell r="C319">
            <v>14740767.63</v>
          </cell>
        </row>
        <row r="320">
          <cell r="A320" t="str">
            <v>722170</v>
          </cell>
          <cell r="B320" t="str">
            <v>722170 Other Taxes Exp-Unemployment  Total</v>
          </cell>
          <cell r="C320">
            <v>649293.43</v>
          </cell>
        </row>
        <row r="321">
          <cell r="A321" t="str">
            <v>722181</v>
          </cell>
          <cell r="B321" t="str">
            <v>722181 Misc Empl Taxes  Total</v>
          </cell>
          <cell r="C321">
            <v>4982.52</v>
          </cell>
        </row>
        <row r="322">
          <cell r="A322" t="str">
            <v>722200</v>
          </cell>
          <cell r="B322" t="str">
            <v>722200 Other Taxes Exp-State Gross Rcpts  Total</v>
          </cell>
          <cell r="C322">
            <v>13503439.549999999</v>
          </cell>
        </row>
      </sheetData>
      <sheetData sheetId="2">
        <row r="6">
          <cell r="A6" t="str">
            <v>402822</v>
          </cell>
          <cell r="B6" t="str">
            <v>402822 Elec Sales-Unbilled-Base  Total</v>
          </cell>
          <cell r="C6">
            <v>-19647407.65</v>
          </cell>
        </row>
        <row r="7">
          <cell r="A7" t="str">
            <v>402824</v>
          </cell>
          <cell r="B7" t="str">
            <v>402824 Elec Sales-Unbilled-Franchise  Total</v>
          </cell>
          <cell r="C7">
            <v>-173190.55</v>
          </cell>
        </row>
        <row r="8">
          <cell r="A8" t="str">
            <v>402830</v>
          </cell>
          <cell r="B8" t="str">
            <v>402830 Elec Sales-Over/(Under) Rec Fuel  Total</v>
          </cell>
          <cell r="C8">
            <v>-607324720.33</v>
          </cell>
        </row>
        <row r="9">
          <cell r="A9" t="str">
            <v>402835</v>
          </cell>
          <cell r="B9" t="str">
            <v>402835 Elec Sales-Over/(Under) Rec PCRF  Total</v>
          </cell>
          <cell r="C9">
            <v>-230502.96</v>
          </cell>
        </row>
        <row r="10">
          <cell r="A10" t="str">
            <v>402840</v>
          </cell>
          <cell r="B10" t="str">
            <v>402840 Energy Svcs Sales  Total</v>
          </cell>
          <cell r="C10">
            <v>-974745.09</v>
          </cell>
        </row>
        <row r="11">
          <cell r="A11" t="str">
            <v>402890</v>
          </cell>
          <cell r="B11" t="str">
            <v>402890 Energy Svc-Steam  Total</v>
          </cell>
          <cell r="C11">
            <v>-2343397.07</v>
          </cell>
        </row>
        <row r="12">
          <cell r="A12" t="str">
            <v>407014</v>
          </cell>
          <cell r="B12" t="str">
            <v>407014 Ancillary Svcs-Fuel  Total</v>
          </cell>
          <cell r="C12">
            <v>316.47</v>
          </cell>
        </row>
        <row r="13">
          <cell r="A13" t="str">
            <v>430010</v>
          </cell>
          <cell r="B13" t="str">
            <v>430010 Appl Rev-Non-Finance  Total</v>
          </cell>
          <cell r="C13">
            <v>49345.92</v>
          </cell>
        </row>
        <row r="14">
          <cell r="A14" t="str">
            <v>443010</v>
          </cell>
          <cell r="B14" t="str">
            <v>443010 Other Operating Revenues  Total</v>
          </cell>
          <cell r="C14">
            <v>305858.77</v>
          </cell>
        </row>
        <row r="15">
          <cell r="A15" t="str">
            <v>481010</v>
          </cell>
          <cell r="B15" t="str">
            <v>481010 Capitalized Equity (AFUDC)  Total</v>
          </cell>
          <cell r="C15">
            <v>-8473940.94</v>
          </cell>
        </row>
        <row r="16">
          <cell r="A16" t="str">
            <v>482010</v>
          </cell>
          <cell r="B16" t="str">
            <v>482010 Interest Income-Associated Co  Total</v>
          </cell>
          <cell r="C16">
            <v>-760940.91</v>
          </cell>
        </row>
        <row r="17">
          <cell r="A17" t="str">
            <v>482510</v>
          </cell>
          <cell r="B17" t="str">
            <v>482510 Div/Misc Inc/Ded-Asc  Total</v>
          </cell>
          <cell r="C17">
            <v>-883614.02</v>
          </cell>
        </row>
        <row r="18">
          <cell r="A18" t="str">
            <v>483010</v>
          </cell>
          <cell r="B18" t="str">
            <v>483010 Interest Income  Total</v>
          </cell>
          <cell r="C18">
            <v>-216062.53</v>
          </cell>
        </row>
        <row r="19">
          <cell r="A19" t="str">
            <v>489020</v>
          </cell>
          <cell r="B19" t="str">
            <v>489020 Lease Income  Total</v>
          </cell>
          <cell r="C19">
            <v>11973.04</v>
          </cell>
        </row>
        <row r="20">
          <cell r="A20" t="str">
            <v>491010</v>
          </cell>
          <cell r="B20" t="str">
            <v>491010 Misc Non-Oper Rev  Total</v>
          </cell>
          <cell r="C20">
            <v>-115479.69</v>
          </cell>
        </row>
        <row r="21">
          <cell r="A21" t="str">
            <v>491020</v>
          </cell>
          <cell r="B21" t="str">
            <v>491020 Misc Non-Oper Ded  Total</v>
          </cell>
          <cell r="C21">
            <v>58319.72</v>
          </cell>
        </row>
        <row r="22">
          <cell r="A22" t="str">
            <v>491030</v>
          </cell>
          <cell r="B22" t="str">
            <v>491030 Revenues from Sales Tax Discounts  Total</v>
          </cell>
          <cell r="C22">
            <v>-1128145.19</v>
          </cell>
        </row>
        <row r="23">
          <cell r="A23" t="str">
            <v>500045</v>
          </cell>
          <cell r="B23" t="str">
            <v>500045 Fuel Exp-Lignite-Non Reconcilable  Total</v>
          </cell>
          <cell r="C23">
            <v>65673.12</v>
          </cell>
        </row>
        <row r="24">
          <cell r="A24" t="str">
            <v>515040</v>
          </cell>
          <cell r="B24" t="str">
            <v>515040 Sal&amp;Wages Exp-Bonus/Inc-Exempt  Total</v>
          </cell>
          <cell r="C24">
            <v>1026241.32</v>
          </cell>
        </row>
        <row r="25">
          <cell r="A25" t="str">
            <v>515042</v>
          </cell>
          <cell r="B25" t="str">
            <v>515042 Bonus/Inc-Non-Exempt  Total</v>
          </cell>
          <cell r="C25">
            <v>67576.3</v>
          </cell>
        </row>
        <row r="26">
          <cell r="A26" t="str">
            <v>515044</v>
          </cell>
          <cell r="B26" t="str">
            <v>515044 Bonus/Inc-Union  Total</v>
          </cell>
          <cell r="C26">
            <v>3041.67</v>
          </cell>
        </row>
        <row r="27">
          <cell r="A27" t="str">
            <v>515050</v>
          </cell>
          <cell r="B27" t="str">
            <v>515050 Non-prod-Exempt  Total</v>
          </cell>
          <cell r="C27">
            <v>249348.87</v>
          </cell>
        </row>
        <row r="28">
          <cell r="A28" t="str">
            <v>515052</v>
          </cell>
          <cell r="B28" t="str">
            <v>515052 Non-prod-Non-Exempt  Total</v>
          </cell>
          <cell r="C28">
            <v>124745.17</v>
          </cell>
        </row>
        <row r="29">
          <cell r="A29" t="str">
            <v>515060</v>
          </cell>
          <cell r="B29" t="str">
            <v>515060 Sal&amp;Wages Exp-Temporary/Contract  Total</v>
          </cell>
          <cell r="C29">
            <v>1006392.42</v>
          </cell>
        </row>
        <row r="30">
          <cell r="A30" t="str">
            <v>515070</v>
          </cell>
          <cell r="B30" t="str">
            <v>515070 Sal&amp;Wages Exp-Severance  Total</v>
          </cell>
          <cell r="C30">
            <v>843648</v>
          </cell>
        </row>
        <row r="31">
          <cell r="A31" t="str">
            <v>517988</v>
          </cell>
          <cell r="B31" t="str">
            <v>517988 Sal&amp;Wages Exp-Other Comp-Union  Total</v>
          </cell>
          <cell r="C31">
            <v>107.27</v>
          </cell>
        </row>
        <row r="32">
          <cell r="A32" t="str">
            <v>517992</v>
          </cell>
          <cell r="B32" t="str">
            <v>517992 Oth Comp-Non-Exempt  Total</v>
          </cell>
          <cell r="C32">
            <v>14970</v>
          </cell>
        </row>
        <row r="33">
          <cell r="A33" t="str">
            <v>517994</v>
          </cell>
          <cell r="B33" t="str">
            <v>517994 Sal&amp;Wages Exp-Overtime Non-Exempt  Total</v>
          </cell>
          <cell r="C33">
            <v>126839.68</v>
          </cell>
        </row>
        <row r="34">
          <cell r="A34" t="str">
            <v>517995</v>
          </cell>
          <cell r="B34" t="str">
            <v>517995 Sal&amp;Wages Exp-Regular Non-Exempt  Total</v>
          </cell>
          <cell r="C34">
            <v>953508.52</v>
          </cell>
        </row>
        <row r="35">
          <cell r="A35" t="str">
            <v>517996</v>
          </cell>
          <cell r="B35" t="str">
            <v>517996 Sal&amp;Wages Exp-Other Comp-Exempt  Total</v>
          </cell>
          <cell r="C35">
            <v>168428.2</v>
          </cell>
        </row>
        <row r="36">
          <cell r="A36" t="str">
            <v>517999</v>
          </cell>
          <cell r="B36" t="str">
            <v>517999 Sal&amp;Wages Exp-Regular Exempt  Total</v>
          </cell>
          <cell r="C36">
            <v>5866237.64</v>
          </cell>
        </row>
        <row r="37">
          <cell r="A37" t="str">
            <v>518010</v>
          </cell>
          <cell r="B37" t="str">
            <v>518010 Sal/Burden Exp-Pension  Total</v>
          </cell>
          <cell r="C37">
            <v>8018.74</v>
          </cell>
        </row>
        <row r="38">
          <cell r="A38" t="str">
            <v>518020</v>
          </cell>
          <cell r="B38" t="str">
            <v>518020 Sal/Burden Exp-Medical  Total</v>
          </cell>
          <cell r="C38">
            <v>-580009.11</v>
          </cell>
        </row>
        <row r="39">
          <cell r="A39" t="str">
            <v>518030</v>
          </cell>
          <cell r="B39" t="str">
            <v>518030 Sal/Burden Exp-Post Retirement  Total</v>
          </cell>
          <cell r="C39">
            <v>140234.02</v>
          </cell>
        </row>
        <row r="40">
          <cell r="A40" t="str">
            <v>518040</v>
          </cell>
          <cell r="B40" t="str">
            <v>518040 Sal/Burden Exp-Dental  Total</v>
          </cell>
          <cell r="C40">
            <v>-180333.33</v>
          </cell>
        </row>
        <row r="41">
          <cell r="A41" t="str">
            <v>518060</v>
          </cell>
          <cell r="B41" t="str">
            <v>518060 Sal/Burden Exp-Life  Total</v>
          </cell>
          <cell r="C41">
            <v>-74750.01</v>
          </cell>
        </row>
        <row r="42">
          <cell r="A42" t="str">
            <v>518070</v>
          </cell>
          <cell r="B42" t="str">
            <v>518070 Sal/Burden Exp-Savings  Total</v>
          </cell>
          <cell r="C42">
            <v>315213.67</v>
          </cell>
        </row>
        <row r="43">
          <cell r="A43" t="str">
            <v>518090</v>
          </cell>
          <cell r="B43" t="str">
            <v>518090 Long-Term Disability  Total</v>
          </cell>
          <cell r="C43">
            <v>-23917.8</v>
          </cell>
        </row>
        <row r="44">
          <cell r="A44" t="str">
            <v>518130</v>
          </cell>
          <cell r="B44" t="str">
            <v>518130 Workers Compensation  Total</v>
          </cell>
          <cell r="C44">
            <v>11889.17</v>
          </cell>
        </row>
        <row r="45">
          <cell r="A45" t="str">
            <v>518160</v>
          </cell>
          <cell r="B45" t="str">
            <v>518160 Oth Sal &amp; Benefits  Total</v>
          </cell>
          <cell r="C45">
            <v>-993821.91</v>
          </cell>
        </row>
        <row r="46">
          <cell r="A46" t="str">
            <v>518170</v>
          </cell>
          <cell r="B46" t="str">
            <v>518170 Oth Sal/Ben Misc Cr  Total</v>
          </cell>
          <cell r="C46">
            <v>-375.89</v>
          </cell>
        </row>
        <row r="47">
          <cell r="A47" t="str">
            <v>521996</v>
          </cell>
          <cell r="B47" t="str">
            <v>521996 ICP-Non-Exempt  Total</v>
          </cell>
          <cell r="C47">
            <v>-21216</v>
          </cell>
        </row>
        <row r="48">
          <cell r="A48" t="str">
            <v>521997</v>
          </cell>
          <cell r="B48" t="str">
            <v>521997 ICP-Exempt  Total</v>
          </cell>
          <cell r="C48">
            <v>-238523.58</v>
          </cell>
        </row>
        <row r="49">
          <cell r="A49" t="str">
            <v>521999</v>
          </cell>
          <cell r="B49" t="str">
            <v>521999 Sal/Burden Exp-Payroll Burden  Total</v>
          </cell>
          <cell r="C49">
            <v>-33799.46</v>
          </cell>
        </row>
        <row r="50">
          <cell r="A50" t="str">
            <v>522010</v>
          </cell>
          <cell r="B50" t="str">
            <v>522010 Employ Rel Exp-Employee Travel  Total</v>
          </cell>
          <cell r="C50">
            <v>766689.49</v>
          </cell>
        </row>
        <row r="51">
          <cell r="A51" t="str">
            <v>522011</v>
          </cell>
          <cell r="B51" t="str">
            <v>522011 Employ Rel Exp-Empl Travel-PCard  Total</v>
          </cell>
          <cell r="C51">
            <v>153220.52</v>
          </cell>
        </row>
        <row r="52">
          <cell r="A52" t="str">
            <v>522020</v>
          </cell>
          <cell r="B52" t="str">
            <v>522020 Employ Rel Exp-Training  Total</v>
          </cell>
          <cell r="C52">
            <v>63076.65</v>
          </cell>
        </row>
        <row r="53">
          <cell r="A53" t="str">
            <v>522030</v>
          </cell>
          <cell r="B53" t="str">
            <v>522030 Employ Rel Exp-Registration  Total</v>
          </cell>
          <cell r="C53">
            <v>57359.56</v>
          </cell>
        </row>
        <row r="54">
          <cell r="A54" t="str">
            <v>522040</v>
          </cell>
          <cell r="B54" t="str">
            <v>522040 Employ Rel Exp-Dues &amp; Licences  Total</v>
          </cell>
          <cell r="C54">
            <v>14607.03</v>
          </cell>
        </row>
        <row r="55">
          <cell r="A55" t="str">
            <v>522060</v>
          </cell>
          <cell r="B55" t="str">
            <v>522060 Employ Rel Exp-Bus Meals/Ent  Total</v>
          </cell>
          <cell r="C55">
            <v>193648.6</v>
          </cell>
        </row>
        <row r="56">
          <cell r="A56" t="str">
            <v>522061</v>
          </cell>
          <cell r="B56" t="str">
            <v>522061 Meals/Ent-PCard  Total</v>
          </cell>
          <cell r="C56">
            <v>105977.04</v>
          </cell>
        </row>
        <row r="57">
          <cell r="A57" t="str">
            <v>522070</v>
          </cell>
          <cell r="B57" t="str">
            <v>522070 Employ Rel Exp-Education  Total</v>
          </cell>
          <cell r="C57">
            <v>7687.75</v>
          </cell>
        </row>
        <row r="58">
          <cell r="A58" t="str">
            <v>522080</v>
          </cell>
          <cell r="B58" t="str">
            <v>522080 Park/In-town Travel  Total</v>
          </cell>
          <cell r="C58">
            <v>246.5</v>
          </cell>
        </row>
        <row r="59">
          <cell r="A59" t="str">
            <v>522090</v>
          </cell>
          <cell r="B59" t="str">
            <v>522090 Employ Rel Exp-Awards/Gifts  Total</v>
          </cell>
          <cell r="C59">
            <v>44075.75</v>
          </cell>
        </row>
        <row r="60">
          <cell r="A60" t="str">
            <v>522100</v>
          </cell>
          <cell r="B60" t="str">
            <v>522100 Employ Rel Exp-Empl Reloc/Moving  Total</v>
          </cell>
          <cell r="C60">
            <v>69595.89</v>
          </cell>
        </row>
        <row r="61">
          <cell r="A61" t="str">
            <v>522110</v>
          </cell>
          <cell r="B61" t="str">
            <v>522110 Occ Hlth &amp; Safety  Total</v>
          </cell>
          <cell r="C61">
            <v>6482.97</v>
          </cell>
        </row>
        <row r="62">
          <cell r="A62" t="str">
            <v>522120</v>
          </cell>
          <cell r="B62" t="str">
            <v>522120 Employ Rel Exp-Books &amp; Subscript  Total</v>
          </cell>
          <cell r="C62">
            <v>27126.03</v>
          </cell>
        </row>
        <row r="63">
          <cell r="A63" t="str">
            <v>522130</v>
          </cell>
          <cell r="B63" t="str">
            <v>522130 Employ Rel Exp-Miscellaneous  Total</v>
          </cell>
          <cell r="C63">
            <v>222413.44</v>
          </cell>
        </row>
        <row r="64">
          <cell r="A64" t="str">
            <v>522140</v>
          </cell>
          <cell r="B64" t="str">
            <v>522140 Recruit/Empl Agency  Total</v>
          </cell>
          <cell r="C64">
            <v>153086.66</v>
          </cell>
        </row>
        <row r="65">
          <cell r="A65" t="str">
            <v>530010</v>
          </cell>
          <cell r="B65" t="str">
            <v>530010 M&amp;S Exp - Non-Inventory  Total</v>
          </cell>
          <cell r="C65">
            <v>1806249.23</v>
          </cell>
        </row>
        <row r="66">
          <cell r="A66" t="str">
            <v>530030</v>
          </cell>
          <cell r="B66" t="str">
            <v>530030 M&amp;S-Ofc Furn &amp; Equip  Total</v>
          </cell>
          <cell r="C66">
            <v>1998847.78</v>
          </cell>
        </row>
        <row r="67">
          <cell r="A67" t="str">
            <v>530998</v>
          </cell>
          <cell r="B67" t="str">
            <v>530998 M&amp;S-Scrapping/Dest  Total</v>
          </cell>
          <cell r="C67">
            <v>-39833.42</v>
          </cell>
        </row>
        <row r="68">
          <cell r="A68" t="str">
            <v>530999</v>
          </cell>
          <cell r="B68" t="str">
            <v>530999 M&amp;S Expenses - Inventory Issued  Total</v>
          </cell>
          <cell r="C68">
            <v>14136.64</v>
          </cell>
        </row>
        <row r="69">
          <cell r="A69" t="str">
            <v>532020</v>
          </cell>
          <cell r="B69" t="str">
            <v>532020 M&amp;S Exp-Equipment  Total</v>
          </cell>
          <cell r="C69">
            <v>6297.99</v>
          </cell>
        </row>
        <row r="70">
          <cell r="A70" t="str">
            <v>533010</v>
          </cell>
          <cell r="B70" t="str">
            <v>533010 M&amp;S Exp-Computer Hardware  Total</v>
          </cell>
          <cell r="C70">
            <v>191232.24</v>
          </cell>
        </row>
        <row r="71">
          <cell r="A71" t="str">
            <v>533020</v>
          </cell>
          <cell r="B71" t="str">
            <v>533020 M&amp;S Exp-Computr Softwr &amp; Upgrades  Total</v>
          </cell>
          <cell r="C71">
            <v>121272.77</v>
          </cell>
        </row>
        <row r="72">
          <cell r="A72" t="str">
            <v>535010</v>
          </cell>
          <cell r="B72" t="str">
            <v>535010 M&amp;S Exp-Office Supplies  Total</v>
          </cell>
          <cell r="C72">
            <v>-78373.3</v>
          </cell>
        </row>
        <row r="73">
          <cell r="A73" t="str">
            <v>535015</v>
          </cell>
          <cell r="B73" t="str">
            <v>535015 M&amp;S Expenses - P-Card  Total</v>
          </cell>
          <cell r="C73">
            <v>38232.74</v>
          </cell>
        </row>
        <row r="74">
          <cell r="A74" t="str">
            <v>540010</v>
          </cell>
          <cell r="B74" t="str">
            <v>540010 Contr&amp;Svcs Exp-Maint Svcs-Oth  Total</v>
          </cell>
          <cell r="C74">
            <v>-9744.94</v>
          </cell>
        </row>
        <row r="75">
          <cell r="A75" t="str">
            <v>540020</v>
          </cell>
          <cell r="B75" t="str">
            <v>540020 Contr&amp;Svcs Exp-Eng / Tech Svcs  Total</v>
          </cell>
          <cell r="C75">
            <v>297.69</v>
          </cell>
        </row>
        <row r="76">
          <cell r="A76" t="str">
            <v>540050</v>
          </cell>
          <cell r="B76" t="str">
            <v>540050 Contr&amp;Svcs Exp-Construct Svcs  Total</v>
          </cell>
          <cell r="C76">
            <v>27071.24</v>
          </cell>
        </row>
        <row r="77">
          <cell r="A77" t="str">
            <v>543010</v>
          </cell>
          <cell r="B77" t="str">
            <v>543010 Contr&amp;Svcs Exp-Prof Svcs-Ded  Total</v>
          </cell>
          <cell r="C77">
            <v>6082275.15</v>
          </cell>
        </row>
        <row r="78">
          <cell r="A78" t="str">
            <v>543020</v>
          </cell>
          <cell r="B78" t="str">
            <v>543020 Contr&amp;Svcs Exp-Prof Svcs-Non-Ded  Total</v>
          </cell>
          <cell r="C78">
            <v>106655.75</v>
          </cell>
        </row>
        <row r="79">
          <cell r="A79" t="str">
            <v>543030</v>
          </cell>
          <cell r="B79" t="str">
            <v>543030 Auditing Services  Total</v>
          </cell>
          <cell r="C79">
            <v>117757</v>
          </cell>
        </row>
        <row r="80">
          <cell r="A80" t="str">
            <v>543040</v>
          </cell>
          <cell r="B80" t="str">
            <v>543040 Contr&amp;Svcs Exp - Admin Svcs  Total</v>
          </cell>
          <cell r="C80">
            <v>722435.36</v>
          </cell>
        </row>
        <row r="81">
          <cell r="A81" t="str">
            <v>543050</v>
          </cell>
          <cell r="B81" t="str">
            <v>543050 Contr&amp;Svcs Exp-Technical Svcs  Total</v>
          </cell>
          <cell r="C81">
            <v>-8947160.15</v>
          </cell>
        </row>
        <row r="82">
          <cell r="A82" t="str">
            <v>543060</v>
          </cell>
          <cell r="B82" t="str">
            <v>543060 Contr&amp;Svcs Exp-Training Svcs  Total</v>
          </cell>
          <cell r="C82">
            <v>147009.08</v>
          </cell>
        </row>
        <row r="83">
          <cell r="A83" t="str">
            <v>543150</v>
          </cell>
          <cell r="B83" t="str">
            <v>543150 Contr&amp;Svcs Exp-Legal Services  Total</v>
          </cell>
          <cell r="C83">
            <v>4125766.18</v>
          </cell>
        </row>
        <row r="84">
          <cell r="A84" t="str">
            <v>545040</v>
          </cell>
          <cell r="B84" t="str">
            <v>545040 Cont/Sv Add/Alt/Rem  Total</v>
          </cell>
          <cell r="C84">
            <v>3159700.27</v>
          </cell>
        </row>
        <row r="85">
          <cell r="A85" t="str">
            <v>545045</v>
          </cell>
          <cell r="B85" t="str">
            <v>545045 Cont/Sv -Bldg Mnt  Total</v>
          </cell>
          <cell r="C85">
            <v>46177.48</v>
          </cell>
        </row>
        <row r="86">
          <cell r="A86" t="str">
            <v>545090</v>
          </cell>
          <cell r="B86" t="str">
            <v>545090 Cont/Sv Sec Elect  Total</v>
          </cell>
          <cell r="C86">
            <v>5925.61</v>
          </cell>
        </row>
        <row r="87">
          <cell r="A87" t="str">
            <v>545140</v>
          </cell>
          <cell r="B87" t="str">
            <v>545140 Contr&amp;Svcs Exp-Ofc Machine Maint  Total</v>
          </cell>
          <cell r="C87">
            <v>469.27</v>
          </cell>
        </row>
        <row r="88">
          <cell r="A88" t="str">
            <v>545160</v>
          </cell>
          <cell r="B88" t="str">
            <v>545160 Contr&amp;Svcs Exp-Software Maint  Total</v>
          </cell>
          <cell r="C88">
            <v>12539.45</v>
          </cell>
        </row>
        <row r="89">
          <cell r="A89" t="str">
            <v>545510</v>
          </cell>
          <cell r="B89" t="str">
            <v>545510 Contr&amp;Svcs Exp-IT Services  Total</v>
          </cell>
          <cell r="C89">
            <v>10383.5</v>
          </cell>
        </row>
        <row r="90">
          <cell r="A90" t="str">
            <v>546010</v>
          </cell>
          <cell r="B90" t="str">
            <v>546010 Contr&amp;Svcs Exp-Other Services  Total</v>
          </cell>
          <cell r="C90">
            <v>5419492.5</v>
          </cell>
        </row>
        <row r="91">
          <cell r="A91" t="str">
            <v>550010</v>
          </cell>
          <cell r="B91" t="str">
            <v>550010 A &amp; G Exp-Royalties  Total</v>
          </cell>
          <cell r="C91">
            <v>1750</v>
          </cell>
        </row>
        <row r="92">
          <cell r="A92" t="str">
            <v>550020</v>
          </cell>
          <cell r="B92" t="str">
            <v>550020 Adm &amp; Gen Exp - Miscellaneous  Total</v>
          </cell>
          <cell r="C92">
            <v>-27001716.64</v>
          </cell>
        </row>
        <row r="93">
          <cell r="A93" t="str">
            <v>550025</v>
          </cell>
          <cell r="B93" t="str">
            <v>550025 A &amp; G Exp-Meeting Exp  Total</v>
          </cell>
          <cell r="C93">
            <v>661.71</v>
          </cell>
        </row>
        <row r="94">
          <cell r="A94" t="str">
            <v>550040</v>
          </cell>
          <cell r="B94" t="str">
            <v>550040 A &amp; G Exp-Postage/Courier Svcs  Total</v>
          </cell>
          <cell r="C94">
            <v>96787.76</v>
          </cell>
        </row>
        <row r="95">
          <cell r="A95" t="str">
            <v>550050</v>
          </cell>
          <cell r="B95" t="str">
            <v>550050 A &amp; G Exp-Bank Charges &amp; Fees  Total</v>
          </cell>
          <cell r="C95">
            <v>855290.14</v>
          </cell>
        </row>
        <row r="96">
          <cell r="A96" t="str">
            <v>550070</v>
          </cell>
          <cell r="B96" t="str">
            <v>550070 A &amp; G Exp-Mgmnt/Consult Fees  Total</v>
          </cell>
          <cell r="C96">
            <v>40560</v>
          </cell>
        </row>
        <row r="97">
          <cell r="A97" t="str">
            <v>550075</v>
          </cell>
          <cell r="B97" t="str">
            <v>550075 Mgmt Fees to Subs  Total</v>
          </cell>
          <cell r="C97">
            <v>5341</v>
          </cell>
        </row>
        <row r="98">
          <cell r="A98" t="str">
            <v>550080</v>
          </cell>
          <cell r="B98" t="str">
            <v>550080 A &amp; G Exp-Club Membership &amp; Exp  Total</v>
          </cell>
          <cell r="C98">
            <v>275694.49</v>
          </cell>
        </row>
        <row r="99">
          <cell r="A99" t="str">
            <v>550100</v>
          </cell>
          <cell r="B99" t="str">
            <v>550100 A &amp; G Exp-Freight  Total</v>
          </cell>
          <cell r="C99">
            <v>11580.7</v>
          </cell>
        </row>
        <row r="100">
          <cell r="A100" t="str">
            <v>550120</v>
          </cell>
          <cell r="B100" t="str">
            <v>550120 A &amp; G Exp-Capitalized Costs  Total</v>
          </cell>
          <cell r="C100">
            <v>9542893</v>
          </cell>
        </row>
        <row r="101">
          <cell r="A101" t="str">
            <v>559950</v>
          </cell>
          <cell r="B101" t="str">
            <v>559950 A &amp; G Exp-Capitalized Labor  Total</v>
          </cell>
          <cell r="C101">
            <v>-1124424.04</v>
          </cell>
        </row>
        <row r="102">
          <cell r="A102" t="str">
            <v>559951</v>
          </cell>
          <cell r="B102" t="str">
            <v>559951 A &amp; G Exp-Capitalized Materials  Total</v>
          </cell>
          <cell r="C102">
            <v>-3928365.34</v>
          </cell>
        </row>
        <row r="103">
          <cell r="A103" t="str">
            <v>559952</v>
          </cell>
          <cell r="B103" t="str">
            <v>559952 A &amp; G Exp-Capitalized AFUDC-Debt  Total</v>
          </cell>
          <cell r="C103">
            <v>-1598159.41</v>
          </cell>
        </row>
        <row r="104">
          <cell r="A104" t="str">
            <v>559953</v>
          </cell>
          <cell r="B104" t="str">
            <v>559953 Cap AFUDC-Equity  Total</v>
          </cell>
          <cell r="C104">
            <v>-1834758.11</v>
          </cell>
        </row>
        <row r="105">
          <cell r="A105" t="str">
            <v>559954</v>
          </cell>
          <cell r="B105" t="str">
            <v>559954 A &amp; G Exp-Capitalized Other Exp  Total</v>
          </cell>
          <cell r="C105">
            <v>7292636.26</v>
          </cell>
        </row>
        <row r="106">
          <cell r="A106" t="str">
            <v>559960</v>
          </cell>
          <cell r="B106" t="str">
            <v>559960 A &amp; G Exp-Deferred Labor  Total</v>
          </cell>
          <cell r="C106">
            <v>259739.58</v>
          </cell>
        </row>
        <row r="107">
          <cell r="A107" t="str">
            <v>559961</v>
          </cell>
          <cell r="B107" t="str">
            <v>559961 A &amp; G Exp-Deferred Materials  Total</v>
          </cell>
          <cell r="C107">
            <v>163833.42</v>
          </cell>
        </row>
        <row r="108">
          <cell r="A108" t="str">
            <v>559964</v>
          </cell>
          <cell r="B108" t="str">
            <v>559964 A &amp; G Exp-Deferred Other Exp  Total</v>
          </cell>
          <cell r="C108">
            <v>364416.9</v>
          </cell>
        </row>
        <row r="109">
          <cell r="A109" t="str">
            <v>559994</v>
          </cell>
          <cell r="B109" t="str">
            <v>559994 Cont in Aid of Const  Total</v>
          </cell>
          <cell r="C109">
            <v>-2026583.47</v>
          </cell>
        </row>
        <row r="110">
          <cell r="A110" t="str">
            <v>560020</v>
          </cell>
          <cell r="B110" t="str">
            <v>560020 Claims/Settlements  Total</v>
          </cell>
          <cell r="C110">
            <v>5000</v>
          </cell>
        </row>
        <row r="111">
          <cell r="A111" t="str">
            <v>560060</v>
          </cell>
          <cell r="B111" t="str">
            <v>560060 Insurance Exp-Business Travel  Total</v>
          </cell>
          <cell r="C111">
            <v>176.74</v>
          </cell>
        </row>
        <row r="112">
          <cell r="A112" t="str">
            <v>560115</v>
          </cell>
          <cell r="B112" t="str">
            <v>560115 Insurance Exp-Other  Total</v>
          </cell>
          <cell r="C112">
            <v>206.25</v>
          </cell>
        </row>
        <row r="113">
          <cell r="A113" t="str">
            <v>562040</v>
          </cell>
          <cell r="B113" t="str">
            <v>562040 Cust&amp;Mktg Exp-Total Bad Debts  Total</v>
          </cell>
          <cell r="C113">
            <v>176864.97</v>
          </cell>
        </row>
        <row r="114">
          <cell r="A114" t="str">
            <v>562130</v>
          </cell>
          <cell r="B114" t="str">
            <v>562130 Cust&amp;Mktg Exp-Repo &amp; Collection  Total</v>
          </cell>
          <cell r="C114">
            <v>26610.06</v>
          </cell>
        </row>
        <row r="115">
          <cell r="A115" t="str">
            <v>562140</v>
          </cell>
          <cell r="B115" t="str">
            <v>562140 Cust&amp;Mktg Exp-Advertising-Gen  Total</v>
          </cell>
          <cell r="C115">
            <v>63086.54</v>
          </cell>
        </row>
        <row r="116">
          <cell r="A116" t="str">
            <v>562142</v>
          </cell>
          <cell r="B116" t="str">
            <v>562142 Advertising-Info  Total</v>
          </cell>
          <cell r="C116">
            <v>8287.85</v>
          </cell>
        </row>
        <row r="117">
          <cell r="A117" t="str">
            <v>562150</v>
          </cell>
          <cell r="B117" t="str">
            <v>562150 Cust&amp;Mktg Exp-Agency Collect Fees  Total</v>
          </cell>
          <cell r="C117">
            <v>44458492.33</v>
          </cell>
        </row>
        <row r="118">
          <cell r="A118" t="str">
            <v>565010</v>
          </cell>
          <cell r="B118" t="str">
            <v>565010 Repairs and Maintenance Expenses  Total</v>
          </cell>
          <cell r="C118">
            <v>171.04</v>
          </cell>
        </row>
        <row r="119">
          <cell r="A119" t="str">
            <v>565030</v>
          </cell>
          <cell r="B119" t="str">
            <v>565030 Rep &amp; Maint-Prev  Total</v>
          </cell>
          <cell r="C119">
            <v>2135.15</v>
          </cell>
        </row>
        <row r="120">
          <cell r="A120" t="str">
            <v>566010</v>
          </cell>
          <cell r="B120" t="str">
            <v>566010 Donations-Cash  Total</v>
          </cell>
          <cell r="C120">
            <v>18390.9</v>
          </cell>
        </row>
        <row r="121">
          <cell r="A121" t="str">
            <v>566020</v>
          </cell>
          <cell r="B121" t="str">
            <v>566020 Donations-Non-Cash  Total</v>
          </cell>
          <cell r="C121">
            <v>7400</v>
          </cell>
        </row>
        <row r="122">
          <cell r="A122" t="str">
            <v>566030</v>
          </cell>
          <cell r="B122" t="str">
            <v>566030 Sponsorships/Contributions  Total</v>
          </cell>
          <cell r="C122">
            <v>153011.75</v>
          </cell>
        </row>
        <row r="123">
          <cell r="A123" t="str">
            <v>569010</v>
          </cell>
          <cell r="B123" t="str">
            <v>569010 Leg-Fed/State-Non De  Total</v>
          </cell>
          <cell r="C123">
            <v>5904496.07</v>
          </cell>
        </row>
        <row r="124">
          <cell r="A124" t="str">
            <v>569020</v>
          </cell>
          <cell r="B124" t="str">
            <v>569020 Legislative Exp-Local-Deductible  Total</v>
          </cell>
          <cell r="C124">
            <v>1443661.8</v>
          </cell>
        </row>
        <row r="125">
          <cell r="A125" t="str">
            <v>571010</v>
          </cell>
          <cell r="B125" t="str">
            <v>571010 Utilities Expenses - Electricity  Total</v>
          </cell>
          <cell r="C125">
            <v>420425.53</v>
          </cell>
        </row>
        <row r="126">
          <cell r="A126" t="str">
            <v>571020</v>
          </cell>
          <cell r="B126" t="str">
            <v>571020 Utilities Exp-Telephone  Total</v>
          </cell>
          <cell r="C126">
            <v>49565.93</v>
          </cell>
        </row>
        <row r="127">
          <cell r="A127" t="str">
            <v>572010</v>
          </cell>
          <cell r="B127" t="str">
            <v>572010 Rental &amp; Lease Exp-Office  Total</v>
          </cell>
          <cell r="C127">
            <v>-9445118.9</v>
          </cell>
        </row>
        <row r="128">
          <cell r="A128" t="str">
            <v>621007</v>
          </cell>
          <cell r="B128" t="str">
            <v>621007 Administrative  Total</v>
          </cell>
          <cell r="C128">
            <v>5574655.26</v>
          </cell>
        </row>
        <row r="129">
          <cell r="A129" t="str">
            <v>621011</v>
          </cell>
          <cell r="B129" t="str">
            <v>621011 Information Technology  Total</v>
          </cell>
          <cell r="C129">
            <v>1144588.34</v>
          </cell>
        </row>
        <row r="130">
          <cell r="A130" t="str">
            <v>621013</v>
          </cell>
          <cell r="B130" t="str">
            <v>621013 Office Support Services  Total</v>
          </cell>
          <cell r="C130">
            <v>85506.08</v>
          </cell>
        </row>
        <row r="131">
          <cell r="A131" t="str">
            <v>621014</v>
          </cell>
          <cell r="B131" t="str">
            <v>621014 Facilities Management  Total</v>
          </cell>
          <cell r="C131">
            <v>50377.73</v>
          </cell>
        </row>
        <row r="132">
          <cell r="A132" t="str">
            <v>621015</v>
          </cell>
          <cell r="B132" t="str">
            <v>621015 Security Services  Total</v>
          </cell>
          <cell r="C132">
            <v>110305.25</v>
          </cell>
        </row>
        <row r="133">
          <cell r="A133" t="str">
            <v>621023</v>
          </cell>
          <cell r="B133" t="str">
            <v>621023 Shops  Total</v>
          </cell>
          <cell r="C133">
            <v>547.17</v>
          </cell>
        </row>
        <row r="134">
          <cell r="A134" t="str">
            <v>641002</v>
          </cell>
          <cell r="B134" t="str">
            <v>641002 Stores Overhead  Total</v>
          </cell>
          <cell r="C134">
            <v>159.29</v>
          </cell>
        </row>
        <row r="135">
          <cell r="A135" t="str">
            <v>641003</v>
          </cell>
          <cell r="B135" t="str">
            <v>641003 Transportation Overhead  Total</v>
          </cell>
          <cell r="C135">
            <v>6287.77</v>
          </cell>
        </row>
        <row r="136">
          <cell r="A136" t="str">
            <v>642025</v>
          </cell>
          <cell r="B136" t="str">
            <v>642025 Finance &amp; Reg  Total</v>
          </cell>
          <cell r="C136">
            <v>-5298573.06</v>
          </cell>
        </row>
        <row r="137">
          <cell r="A137" t="str">
            <v>642026</v>
          </cell>
          <cell r="B137" t="str">
            <v>642026 Human Resources  Total</v>
          </cell>
          <cell r="C137">
            <v>-12623376</v>
          </cell>
        </row>
        <row r="138">
          <cell r="A138" t="str">
            <v>642027</v>
          </cell>
          <cell r="B138" t="str">
            <v>642027 Legal  Total</v>
          </cell>
          <cell r="C138">
            <v>-118144.23</v>
          </cell>
        </row>
        <row r="139">
          <cell r="A139" t="str">
            <v>642052</v>
          </cell>
          <cell r="B139" t="str">
            <v>642052 Financial Transactions Fixed  Total</v>
          </cell>
          <cell r="C139">
            <v>54418.08</v>
          </cell>
        </row>
        <row r="140">
          <cell r="A140" t="str">
            <v>642053</v>
          </cell>
          <cell r="B140" t="str">
            <v>642053 Shared Services Admin &amp; X-Charges  Total</v>
          </cell>
          <cell r="C140">
            <v>555594.03</v>
          </cell>
        </row>
        <row r="141">
          <cell r="A141" t="str">
            <v>642059</v>
          </cell>
          <cell r="B141" t="str">
            <v>642059 Facility Operations &amp; Maint.  Total</v>
          </cell>
          <cell r="C141">
            <v>635896.1</v>
          </cell>
        </row>
        <row r="142">
          <cell r="A142" t="str">
            <v>642060</v>
          </cell>
          <cell r="B142" t="str">
            <v>642060 Security Services  Total</v>
          </cell>
          <cell r="C142">
            <v>106250.75</v>
          </cell>
        </row>
        <row r="143">
          <cell r="A143" t="str">
            <v>642071</v>
          </cell>
          <cell r="B143" t="str">
            <v>642071 Fleet Allocation  Total</v>
          </cell>
          <cell r="C143">
            <v>5911.26</v>
          </cell>
        </row>
        <row r="144">
          <cell r="A144" t="str">
            <v>642078</v>
          </cell>
          <cell r="B144" t="str">
            <v>642078 Labor Allocation  Total</v>
          </cell>
          <cell r="C144">
            <v>448673.59</v>
          </cell>
        </row>
        <row r="145">
          <cell r="A145" t="str">
            <v>642082</v>
          </cell>
          <cell r="B145" t="str">
            <v>642082 Legislative Advocacy  Total</v>
          </cell>
          <cell r="C145">
            <v>6417415.74</v>
          </cell>
        </row>
        <row r="146">
          <cell r="A146" t="str">
            <v>642086</v>
          </cell>
          <cell r="B146" t="str">
            <v>642086 Claims Administration  Total</v>
          </cell>
          <cell r="C146">
            <v>-1211647.43</v>
          </cell>
        </row>
        <row r="147">
          <cell r="A147" t="str">
            <v>642087</v>
          </cell>
          <cell r="B147" t="str">
            <v>642087 Office Rent  Total</v>
          </cell>
          <cell r="C147">
            <v>7046.13</v>
          </cell>
        </row>
        <row r="148">
          <cell r="A148" t="str">
            <v>642088</v>
          </cell>
          <cell r="B148" t="str">
            <v>642088 Convenience Copiers  Total</v>
          </cell>
          <cell r="C148">
            <v>69000.12</v>
          </cell>
        </row>
        <row r="149">
          <cell r="A149" t="str">
            <v>642089</v>
          </cell>
          <cell r="B149" t="str">
            <v>642089 Appliance Sales  Total</v>
          </cell>
          <cell r="C149">
            <v>168081</v>
          </cell>
        </row>
        <row r="150">
          <cell r="A150" t="str">
            <v>642097</v>
          </cell>
          <cell r="B150" t="str">
            <v>642097 Mail Services  Total</v>
          </cell>
          <cell r="C150">
            <v>50199.16</v>
          </cell>
        </row>
        <row r="151">
          <cell r="A151" t="str">
            <v>642098</v>
          </cell>
          <cell r="B151" t="str">
            <v>642098 Records Management  Total</v>
          </cell>
          <cell r="C151">
            <v>55839.96</v>
          </cell>
        </row>
        <row r="152">
          <cell r="A152" t="str">
            <v>642099</v>
          </cell>
          <cell r="B152" t="str">
            <v>642099 IT Admin &amp; X-Charges  Total</v>
          </cell>
          <cell r="C152">
            <v>91095.2</v>
          </cell>
        </row>
        <row r="153">
          <cell r="A153" t="str">
            <v>642100</v>
          </cell>
          <cell r="B153" t="str">
            <v>642100 Corporate Communications  Total</v>
          </cell>
          <cell r="C153">
            <v>-6438770.28</v>
          </cell>
        </row>
        <row r="154">
          <cell r="A154" t="str">
            <v>642200</v>
          </cell>
          <cell r="B154" t="str">
            <v>642200 Corporate Overhead  Total</v>
          </cell>
          <cell r="C154">
            <v>46730541.44</v>
          </cell>
        </row>
        <row r="155">
          <cell r="A155" t="str">
            <v>642201</v>
          </cell>
          <cell r="B155" t="str">
            <v>642201 Allocation from REI Corporate OH  Total</v>
          </cell>
          <cell r="C155">
            <v>-50633820.39</v>
          </cell>
        </row>
        <row r="156">
          <cell r="A156" t="str">
            <v>643001</v>
          </cell>
          <cell r="B156" t="str">
            <v>643001 Labor-ST-IntActAlloc  Total</v>
          </cell>
          <cell r="C156">
            <v>312906.56</v>
          </cell>
        </row>
        <row r="157">
          <cell r="A157" t="str">
            <v>643002</v>
          </cell>
          <cell r="B157" t="str">
            <v>643002 Labor 1 1/2-IntActAl  Total</v>
          </cell>
          <cell r="C157">
            <v>19026.01</v>
          </cell>
        </row>
        <row r="158">
          <cell r="A158" t="str">
            <v>643003</v>
          </cell>
          <cell r="B158" t="str">
            <v>643003 Labor-DBL-IntActAll  Total</v>
          </cell>
          <cell r="C158">
            <v>1243.8</v>
          </cell>
        </row>
        <row r="159">
          <cell r="A159" t="str">
            <v>643004</v>
          </cell>
          <cell r="B159" t="str">
            <v>643004 Billable Hours  Total</v>
          </cell>
          <cell r="C159">
            <v>544735.97</v>
          </cell>
        </row>
        <row r="160">
          <cell r="A160" t="str">
            <v>643007</v>
          </cell>
          <cell r="B160" t="str">
            <v>643007 Administrative Labor  Total</v>
          </cell>
          <cell r="C160">
            <v>1907779.62</v>
          </cell>
        </row>
        <row r="161">
          <cell r="A161" t="str">
            <v>643008</v>
          </cell>
          <cell r="B161" t="str">
            <v>643008 Property Tax Department Labor  Total</v>
          </cell>
          <cell r="C161">
            <v>26231.37</v>
          </cell>
        </row>
        <row r="162">
          <cell r="A162" t="str">
            <v>643009</v>
          </cell>
          <cell r="B162" t="str">
            <v>643009 Internal Audit Department Labor  Total</v>
          </cell>
          <cell r="C162">
            <v>118.53</v>
          </cell>
        </row>
        <row r="163">
          <cell r="A163" t="str">
            <v>643502</v>
          </cell>
          <cell r="B163" t="str">
            <v>643502 Fleet Pool Vehicles  Total</v>
          </cell>
          <cell r="C163">
            <v>82.26</v>
          </cell>
        </row>
        <row r="164">
          <cell r="A164" t="str">
            <v>643503</v>
          </cell>
          <cell r="B164" t="str">
            <v>643503 Training  Total</v>
          </cell>
          <cell r="C164">
            <v>-345325.44</v>
          </cell>
        </row>
        <row r="165">
          <cell r="A165" t="str">
            <v>643505</v>
          </cell>
          <cell r="B165" t="str">
            <v>643505 Facility ED&amp;C Services  Total</v>
          </cell>
          <cell r="C165">
            <v>373322.08</v>
          </cell>
        </row>
        <row r="166">
          <cell r="A166" t="str">
            <v>643506</v>
          </cell>
          <cell r="B166" t="str">
            <v>643506 Office Support Srvs Variable  Total</v>
          </cell>
          <cell r="C166">
            <v>1</v>
          </cell>
        </row>
        <row r="167">
          <cell r="A167" t="str">
            <v>643507</v>
          </cell>
          <cell r="B167" t="str">
            <v>643507 IT Solutions Delivery  Total</v>
          </cell>
          <cell r="C167">
            <v>84288</v>
          </cell>
        </row>
        <row r="168">
          <cell r="A168" t="str">
            <v>643508</v>
          </cell>
          <cell r="B168" t="str">
            <v>643508 IT Desktop Support  Total</v>
          </cell>
          <cell r="C168">
            <v>925386.24</v>
          </cell>
        </row>
        <row r="169">
          <cell r="A169" t="str">
            <v>643509</v>
          </cell>
          <cell r="B169" t="str">
            <v>643509 Customer Billings / Inserts  Total</v>
          </cell>
          <cell r="C169">
            <v>153.12</v>
          </cell>
        </row>
        <row r="170">
          <cell r="A170" t="str">
            <v>643510</v>
          </cell>
          <cell r="B170" t="str">
            <v>643510 IT Telecom Services  Total</v>
          </cell>
          <cell r="C170">
            <v>237672.64</v>
          </cell>
        </row>
        <row r="171">
          <cell r="A171" t="str">
            <v>643512</v>
          </cell>
          <cell r="B171" t="str">
            <v>643512 Shop Services  Total</v>
          </cell>
          <cell r="C171">
            <v>459</v>
          </cell>
        </row>
        <row r="172">
          <cell r="A172" t="str">
            <v>643517</v>
          </cell>
          <cell r="B172" t="str">
            <v>643517 IT Training  Total</v>
          </cell>
          <cell r="C172">
            <v>134.63</v>
          </cell>
        </row>
        <row r="173">
          <cell r="A173" t="str">
            <v>643519</v>
          </cell>
          <cell r="B173" t="str">
            <v>643519 Graphics  Total</v>
          </cell>
          <cell r="C173">
            <v>44048.95</v>
          </cell>
        </row>
        <row r="174">
          <cell r="A174" t="str">
            <v>643520</v>
          </cell>
          <cell r="B174" t="str">
            <v>643520 Fine Printing  Total</v>
          </cell>
          <cell r="C174">
            <v>8670</v>
          </cell>
        </row>
        <row r="175">
          <cell r="A175" t="str">
            <v>643521</v>
          </cell>
          <cell r="B175" t="str">
            <v>643521 Office Supplies  Total</v>
          </cell>
          <cell r="C175">
            <v>47884.85</v>
          </cell>
        </row>
        <row r="176">
          <cell r="A176" t="str">
            <v>643524</v>
          </cell>
          <cell r="B176" t="str">
            <v>643524 Document Services  Total</v>
          </cell>
          <cell r="C176">
            <v>389589</v>
          </cell>
        </row>
        <row r="177">
          <cell r="A177" t="str">
            <v>643526</v>
          </cell>
          <cell r="B177" t="str">
            <v>643526 Forms Design and Management  Total</v>
          </cell>
          <cell r="C177">
            <v>42590.59</v>
          </cell>
        </row>
        <row r="178">
          <cell r="A178" t="str">
            <v>702010</v>
          </cell>
          <cell r="B178" t="str">
            <v>702010 Depreciation Exp  Total</v>
          </cell>
          <cell r="C178">
            <v>31185848.44</v>
          </cell>
        </row>
        <row r="179">
          <cell r="A179" t="str">
            <v>702025</v>
          </cell>
          <cell r="B179" t="str">
            <v>702025 Depreciation Exp-T-Plan  Total</v>
          </cell>
          <cell r="C179">
            <v>-4894927</v>
          </cell>
        </row>
        <row r="180">
          <cell r="A180" t="str">
            <v>702050</v>
          </cell>
          <cell r="B180" t="str">
            <v>702050 Depreciation Exp-Transportation  Total</v>
          </cell>
          <cell r="C180">
            <v>12674.84</v>
          </cell>
        </row>
        <row r="181">
          <cell r="A181" t="str">
            <v>704010</v>
          </cell>
          <cell r="B181" t="str">
            <v>704010 Amortization Exp - Intangibles  Total</v>
          </cell>
          <cell r="C181">
            <v>13471323.19</v>
          </cell>
        </row>
        <row r="182">
          <cell r="A182" t="str">
            <v>704020</v>
          </cell>
          <cell r="B182" t="str">
            <v>704020 Amort-Limit Term Plt  Total</v>
          </cell>
          <cell r="C182">
            <v>15674016.6</v>
          </cell>
        </row>
        <row r="183">
          <cell r="A183" t="str">
            <v>708010</v>
          </cell>
          <cell r="B183" t="str">
            <v>708010 Interest Exp - Long-Term Debt  Total</v>
          </cell>
          <cell r="C183">
            <v>70925642.16</v>
          </cell>
        </row>
        <row r="184">
          <cell r="A184" t="str">
            <v>708020</v>
          </cell>
          <cell r="B184" t="str">
            <v>708020 Int-S/T Sec  Total</v>
          </cell>
          <cell r="C184">
            <v>9221116.91</v>
          </cell>
        </row>
        <row r="185">
          <cell r="A185" t="str">
            <v>708060</v>
          </cell>
          <cell r="B185" t="str">
            <v>708060 Int- Assoc Comp  Total</v>
          </cell>
          <cell r="C185">
            <v>10951.39</v>
          </cell>
        </row>
        <row r="186">
          <cell r="A186" t="str">
            <v>708080</v>
          </cell>
          <cell r="B186" t="str">
            <v>708080 Int Exp-Over/Under Recvry of Fuel  Total</v>
          </cell>
          <cell r="C186">
            <v>-13591036.99</v>
          </cell>
        </row>
        <row r="187">
          <cell r="A187" t="str">
            <v>708120</v>
          </cell>
          <cell r="B187" t="str">
            <v>708120 Interest Exp-AFUDC-Debt  Total</v>
          </cell>
          <cell r="C187">
            <v>-7812201.65</v>
          </cell>
        </row>
        <row r="188">
          <cell r="A188" t="str">
            <v>708140</v>
          </cell>
          <cell r="B188" t="str">
            <v>708140 Interest Expense-Other  Total</v>
          </cell>
          <cell r="C188">
            <v>378759.78</v>
          </cell>
        </row>
        <row r="189">
          <cell r="A189" t="str">
            <v>708160</v>
          </cell>
          <cell r="B189" t="str">
            <v>708160 Amort-Disc/Prem  Total</v>
          </cell>
          <cell r="C189">
            <v>3113141.54</v>
          </cell>
        </row>
        <row r="190">
          <cell r="A190" t="str">
            <v>708260</v>
          </cell>
          <cell r="B190" t="str">
            <v>708260 Preferred Div of Subsidiary Trust  Total</v>
          </cell>
          <cell r="C190">
            <v>29453113.8</v>
          </cell>
        </row>
        <row r="191">
          <cell r="A191" t="str">
            <v>711998</v>
          </cell>
          <cell r="B191" t="str">
            <v>711998 Interest Exp-AFUDC Equity  Total</v>
          </cell>
          <cell r="C191">
            <v>1834758.11</v>
          </cell>
        </row>
        <row r="192">
          <cell r="A192" t="str">
            <v>711999</v>
          </cell>
          <cell r="B192" t="str">
            <v>711999 Interest Exp-AFUDC Debt  Total</v>
          </cell>
          <cell r="C192">
            <v>1598159.41</v>
          </cell>
        </row>
        <row r="193">
          <cell r="A193" t="str">
            <v>712010</v>
          </cell>
          <cell r="B193" t="str">
            <v>712010 Preferred Dividend Requirement  Total</v>
          </cell>
          <cell r="C193">
            <v>267211.99</v>
          </cell>
        </row>
        <row r="194">
          <cell r="A194" t="str">
            <v>712011</v>
          </cell>
          <cell r="B194" t="str">
            <v>712011 Pref Div Approp from Ret Earnings  Total</v>
          </cell>
          <cell r="C194">
            <v>-389588.04</v>
          </cell>
        </row>
        <row r="195">
          <cell r="A195" t="str">
            <v>712015</v>
          </cell>
          <cell r="B195" t="str">
            <v>712015 Common Stock Dividend Requirement  Total</v>
          </cell>
          <cell r="C195">
            <v>329000000</v>
          </cell>
        </row>
        <row r="196">
          <cell r="A196" t="str">
            <v>712016</v>
          </cell>
          <cell r="B196" t="str">
            <v>712016 Common Div Appr  Total</v>
          </cell>
          <cell r="C196">
            <v>-329000000</v>
          </cell>
        </row>
        <row r="197">
          <cell r="A197" t="str">
            <v>717010</v>
          </cell>
          <cell r="B197" t="str">
            <v>717010 Current Income Taxes Exp-Federal  Total</v>
          </cell>
          <cell r="C197">
            <v>267612795.26</v>
          </cell>
        </row>
        <row r="198">
          <cell r="A198" t="str">
            <v>717040</v>
          </cell>
          <cell r="B198" t="str">
            <v>717040 Current FIT Exp-Other Inc &amp; Ded  Total</v>
          </cell>
          <cell r="C198">
            <v>-340357.14</v>
          </cell>
        </row>
        <row r="199">
          <cell r="A199" t="str">
            <v>717510</v>
          </cell>
          <cell r="B199" t="str">
            <v>717510 Deferred Inc Taxes Exp-Federal  Total</v>
          </cell>
          <cell r="C199">
            <v>127729445.86</v>
          </cell>
        </row>
        <row r="200">
          <cell r="A200" t="str">
            <v>717540</v>
          </cell>
          <cell r="B200" t="str">
            <v>717540 Def Inc Taxes Exp-Other Inc &amp; Ded  Total</v>
          </cell>
          <cell r="C200">
            <v>-383640</v>
          </cell>
        </row>
        <row r="201">
          <cell r="A201" t="str">
            <v>717545</v>
          </cell>
          <cell r="B201" t="str">
            <v>717545 Amort of Def Inc Taxes Exp  Total</v>
          </cell>
          <cell r="C201">
            <v>-157864655</v>
          </cell>
        </row>
        <row r="202">
          <cell r="A202" t="str">
            <v>717546</v>
          </cell>
          <cell r="B202" t="str">
            <v>717546 Amort of DIT Exp-Other Inc/Ded  Total</v>
          </cell>
          <cell r="C202">
            <v>808404.14</v>
          </cell>
        </row>
        <row r="203">
          <cell r="A203" t="str">
            <v>717550</v>
          </cell>
          <cell r="B203" t="str">
            <v>717550 Amort of Investment Tax Credit  Total</v>
          </cell>
          <cell r="C203">
            <v>-20311190</v>
          </cell>
        </row>
        <row r="204">
          <cell r="A204" t="str">
            <v>720020</v>
          </cell>
          <cell r="B204" t="str">
            <v>720020 Permits &amp; Licenses  Total</v>
          </cell>
          <cell r="C204">
            <v>254641.48</v>
          </cell>
        </row>
        <row r="205">
          <cell r="A205" t="str">
            <v>720030</v>
          </cell>
          <cell r="B205" t="str">
            <v>720030 Ind Assoc Fees/Dues  Total</v>
          </cell>
          <cell r="C205">
            <v>969099</v>
          </cell>
        </row>
        <row r="206">
          <cell r="A206" t="str">
            <v>722010</v>
          </cell>
          <cell r="B206" t="str">
            <v>722010 Penalties &amp; Fines  Total</v>
          </cell>
          <cell r="C206">
            <v>66249.47</v>
          </cell>
        </row>
        <row r="207">
          <cell r="A207" t="str">
            <v>722080</v>
          </cell>
          <cell r="B207" t="str">
            <v>722080 Sales &amp; Use Tax  Total</v>
          </cell>
          <cell r="C207">
            <v>-744901.75</v>
          </cell>
        </row>
        <row r="208">
          <cell r="A208" t="str">
            <v>722130</v>
          </cell>
          <cell r="B208" t="str">
            <v>722130 Franch Fees-City  Total</v>
          </cell>
          <cell r="C208">
            <v>89274647.42</v>
          </cell>
        </row>
        <row r="209">
          <cell r="A209" t="str">
            <v>722140</v>
          </cell>
          <cell r="B209" t="str">
            <v>722140 Misc Taxes Exp  Total</v>
          </cell>
          <cell r="C209">
            <v>18466.89</v>
          </cell>
        </row>
        <row r="210">
          <cell r="A210" t="str">
            <v>722150</v>
          </cell>
          <cell r="B210" t="str">
            <v>722150 Other Taxes Expenses - Property  Total</v>
          </cell>
          <cell r="C210">
            <v>-5652877.61</v>
          </cell>
        </row>
        <row r="211">
          <cell r="A211" t="str">
            <v>722160</v>
          </cell>
          <cell r="B211" t="str">
            <v>722160 Other Taxes Exp-FICA  Total</v>
          </cell>
          <cell r="C211">
            <v>628479.89</v>
          </cell>
        </row>
        <row r="212">
          <cell r="A212" t="str">
            <v>722170</v>
          </cell>
          <cell r="B212" t="str">
            <v>722170 Other Taxes Exp-Unemployment  Total</v>
          </cell>
          <cell r="C212">
            <v>26819.56</v>
          </cell>
        </row>
        <row r="213">
          <cell r="A213" t="str">
            <v>722181</v>
          </cell>
          <cell r="B213" t="str">
            <v>722181 Misc Empl Taxes  Total</v>
          </cell>
          <cell r="C213">
            <v>510.48</v>
          </cell>
        </row>
        <row r="214">
          <cell r="A214" t="str">
            <v>722190</v>
          </cell>
          <cell r="B214" t="str">
            <v>722190 State Franchise Tax  Total</v>
          </cell>
          <cell r="C214">
            <v>49445000</v>
          </cell>
        </row>
        <row r="215">
          <cell r="A215" t="str">
            <v>722200</v>
          </cell>
          <cell r="B215" t="str">
            <v>722200 Other Taxes Exp-State Gross Rcpts  Total</v>
          </cell>
          <cell r="C215">
            <v>47428788.15</v>
          </cell>
        </row>
      </sheetData>
      <sheetData sheetId="3">
        <row r="6">
          <cell r="A6" t="str">
            <v>401010</v>
          </cell>
          <cell r="B6" t="str">
            <v>401010 Elec Sales-Residential-Base  Total</v>
          </cell>
          <cell r="C6">
            <v>-486674221.07</v>
          </cell>
        </row>
        <row r="7">
          <cell r="A7" t="str">
            <v>401012</v>
          </cell>
          <cell r="B7" t="str">
            <v>401012 Elec Sales-Residential-PCRF  Total</v>
          </cell>
          <cell r="C7">
            <v>4758291.88</v>
          </cell>
        </row>
        <row r="8">
          <cell r="A8" t="str">
            <v>401016</v>
          </cell>
          <cell r="B8" t="str">
            <v>401016 Elec Sales-Residential-Fuel  Total</v>
          </cell>
          <cell r="C8">
            <v>-475455690.86</v>
          </cell>
        </row>
        <row r="9">
          <cell r="A9" t="str">
            <v>401018</v>
          </cell>
          <cell r="B9" t="str">
            <v>401018 Res-Fuel Ref  Total</v>
          </cell>
          <cell r="C9">
            <v>-29230707.72</v>
          </cell>
        </row>
        <row r="10">
          <cell r="A10" t="str">
            <v>401100</v>
          </cell>
          <cell r="B10" t="str">
            <v>401100 Elec Sales-Comm GL-Base  Total</v>
          </cell>
          <cell r="C10">
            <v>-1308265.37</v>
          </cell>
        </row>
        <row r="11">
          <cell r="A11" t="str">
            <v>401102</v>
          </cell>
          <cell r="B11" t="str">
            <v>401102 Elec Sales-Comm GL-PCRF  Total</v>
          </cell>
          <cell r="C11">
            <v>8112.29</v>
          </cell>
        </row>
        <row r="12">
          <cell r="A12" t="str">
            <v>401106</v>
          </cell>
          <cell r="B12" t="str">
            <v>401106 Elec Sales-Comm GL-Fuel  Total</v>
          </cell>
          <cell r="C12">
            <v>-1862637.43</v>
          </cell>
        </row>
        <row r="13">
          <cell r="A13" t="str">
            <v>401108</v>
          </cell>
          <cell r="B13" t="str">
            <v>401108 Elec Sales-Comm GL-Fuel Refund  Total</v>
          </cell>
          <cell r="C13">
            <v>-100194.5</v>
          </cell>
        </row>
        <row r="14">
          <cell r="A14" t="str">
            <v>401110</v>
          </cell>
          <cell r="B14" t="str">
            <v>401110 Elec Sales-Comm MGS-D-Base  Total</v>
          </cell>
          <cell r="C14">
            <v>-315890996.13</v>
          </cell>
        </row>
        <row r="15">
          <cell r="A15" t="str">
            <v>401112</v>
          </cell>
          <cell r="B15" t="str">
            <v>401112 Elec Sales-Comm MGS-D-PCRF  Total</v>
          </cell>
          <cell r="C15">
            <v>2632487.17</v>
          </cell>
        </row>
        <row r="16">
          <cell r="A16" t="str">
            <v>401116</v>
          </cell>
          <cell r="B16" t="str">
            <v>401116 Elec Sales-Comm MGS-D-Fuel  Total</v>
          </cell>
          <cell r="C16">
            <v>-362415977.48</v>
          </cell>
        </row>
        <row r="17">
          <cell r="A17" t="str">
            <v>401118</v>
          </cell>
          <cell r="B17" t="str">
            <v>401118 Elec Sales-Comm MGS-D-Fuel Refund  Total</v>
          </cell>
          <cell r="C17">
            <v>-22099555.89</v>
          </cell>
        </row>
        <row r="18">
          <cell r="A18" t="str">
            <v>401120</v>
          </cell>
          <cell r="B18" t="str">
            <v>401120 Elec Sales-Comm MGS-T-Base  Total</v>
          </cell>
          <cell r="C18">
            <v>-171899.93</v>
          </cell>
        </row>
        <row r="19">
          <cell r="A19" t="str">
            <v>401122</v>
          </cell>
          <cell r="B19" t="str">
            <v>401122 Elec Sales-Comm MGS-T-PCRF  Total</v>
          </cell>
          <cell r="C19">
            <v>1544.87</v>
          </cell>
        </row>
        <row r="20">
          <cell r="A20" t="str">
            <v>401126</v>
          </cell>
          <cell r="B20" t="str">
            <v>401126 Elec Sales-Comm MGS-T-Fuel  Total</v>
          </cell>
          <cell r="C20">
            <v>-203615.31</v>
          </cell>
        </row>
        <row r="21">
          <cell r="A21" t="str">
            <v>401128</v>
          </cell>
          <cell r="B21" t="str">
            <v>401128 Elec Sales-Comm MGS-T-Fuel Refund  Total</v>
          </cell>
          <cell r="C21">
            <v>-10337.54</v>
          </cell>
        </row>
        <row r="22">
          <cell r="A22" t="str">
            <v>401130</v>
          </cell>
          <cell r="B22" t="str">
            <v>401130 Elec Sales-Comm LGS-D-Base  Total</v>
          </cell>
          <cell r="C22">
            <v>-11503333.89</v>
          </cell>
        </row>
        <row r="23">
          <cell r="A23" t="str">
            <v>401132</v>
          </cell>
          <cell r="B23" t="str">
            <v>401132 Elec Sales-Comm LGS-D-PCRF  Total</v>
          </cell>
          <cell r="C23">
            <v>110003.7</v>
          </cell>
        </row>
        <row r="24">
          <cell r="A24" t="str">
            <v>401136</v>
          </cell>
          <cell r="B24" t="str">
            <v>401136 Elec Sales-Comm LGS-D-Fuel  Total</v>
          </cell>
          <cell r="C24">
            <v>-18517713.9</v>
          </cell>
        </row>
        <row r="25">
          <cell r="A25" t="str">
            <v>401138</v>
          </cell>
          <cell r="B25" t="str">
            <v>401138 Elec Sales-Comm LGS-D-Fuel Refund  Total</v>
          </cell>
          <cell r="C25">
            <v>-1120568.35</v>
          </cell>
        </row>
        <row r="26">
          <cell r="A26" t="str">
            <v>401148</v>
          </cell>
          <cell r="B26" t="str">
            <v>401148 Elec Sales-Comm LGS-T-Fuel Refund  Total</v>
          </cell>
          <cell r="C26">
            <v>544.07</v>
          </cell>
        </row>
        <row r="27">
          <cell r="A27" t="str">
            <v>401150</v>
          </cell>
          <cell r="B27" t="str">
            <v>401150 Elec Sales-Comm SPL-Base  Total</v>
          </cell>
          <cell r="C27">
            <v>-88580.31</v>
          </cell>
        </row>
        <row r="28">
          <cell r="A28" t="str">
            <v>401152</v>
          </cell>
          <cell r="B28" t="str">
            <v>401152 Elec Sales-Comm SPL-PCRF  Total</v>
          </cell>
          <cell r="C28">
            <v>3504.15</v>
          </cell>
        </row>
        <row r="29">
          <cell r="A29" t="str">
            <v>401156</v>
          </cell>
          <cell r="B29" t="str">
            <v>401156 Elec Sales-Comm SPL-Fuel  Total</v>
          </cell>
          <cell r="C29">
            <v>-862311.62</v>
          </cell>
        </row>
        <row r="30">
          <cell r="A30" t="str">
            <v>401158</v>
          </cell>
          <cell r="B30" t="str">
            <v>401158 Elec Sales-Comm SPL-Fuel Refund  Total</v>
          </cell>
          <cell r="C30">
            <v>-60116.19</v>
          </cell>
        </row>
        <row r="31">
          <cell r="A31" t="str">
            <v>401194</v>
          </cell>
          <cell r="B31" t="str">
            <v>401194 Elec Sales-Comm GPMGS-D-Fuel  Total</v>
          </cell>
          <cell r="C31">
            <v>-7621374.34</v>
          </cell>
        </row>
        <row r="32">
          <cell r="A32" t="str">
            <v>401195</v>
          </cell>
          <cell r="B32" t="str">
            <v>401195 Elec Sales-Comm GPLGS-D-Fuel  Total</v>
          </cell>
          <cell r="C32">
            <v>-17970.93</v>
          </cell>
        </row>
        <row r="33">
          <cell r="A33" t="str">
            <v>401200</v>
          </cell>
          <cell r="B33" t="str">
            <v>401200 Comm GPMGS-D-FSurch  Total</v>
          </cell>
          <cell r="C33">
            <v>-1068817.78</v>
          </cell>
        </row>
        <row r="34">
          <cell r="A34" t="str">
            <v>401202</v>
          </cell>
          <cell r="B34" t="str">
            <v>401202 Comm GPLGS-D-FSurch  Total</v>
          </cell>
          <cell r="C34">
            <v>-3155.42</v>
          </cell>
        </row>
        <row r="35">
          <cell r="A35" t="str">
            <v>401500</v>
          </cell>
          <cell r="B35" t="str">
            <v>401500 Elec Sales-S Ind MGS-D-Base  Total</v>
          </cell>
          <cell r="C35">
            <v>-15222355.13</v>
          </cell>
        </row>
        <row r="36">
          <cell r="A36" t="str">
            <v>401502</v>
          </cell>
          <cell r="B36" t="str">
            <v>401502 Elec Sales-S Ind MGS-D-PCRF  Total</v>
          </cell>
          <cell r="C36">
            <v>125495.85</v>
          </cell>
        </row>
        <row r="37">
          <cell r="A37" t="str">
            <v>401506</v>
          </cell>
          <cell r="B37" t="str">
            <v>401506 Elec Sales-S Ind MGS-D-Fuel  Total</v>
          </cell>
          <cell r="C37">
            <v>-17157092.42</v>
          </cell>
        </row>
        <row r="38">
          <cell r="A38" t="str">
            <v>401508</v>
          </cell>
          <cell r="B38" t="str">
            <v>401508 Elec Sales-S Ind MGS-D-Fuel Ref  Total</v>
          </cell>
          <cell r="C38">
            <v>-976684.34</v>
          </cell>
        </row>
        <row r="39">
          <cell r="A39" t="str">
            <v>401510</v>
          </cell>
          <cell r="B39" t="str">
            <v>401510 Elec Sales-S Ind MGS-T-Base  Total</v>
          </cell>
          <cell r="C39">
            <v>-2272548.58</v>
          </cell>
        </row>
        <row r="40">
          <cell r="A40" t="str">
            <v>401512</v>
          </cell>
          <cell r="B40" t="str">
            <v>401512 Elec Sales-S Ind MGS-T-PCRF  Total</v>
          </cell>
          <cell r="C40">
            <v>10564.13</v>
          </cell>
        </row>
        <row r="41">
          <cell r="A41" t="str">
            <v>401516</v>
          </cell>
          <cell r="B41" t="str">
            <v>401516 Elec Sales-S Ind MGS-T-Fuel  Total</v>
          </cell>
          <cell r="C41">
            <v>-1343449.93</v>
          </cell>
        </row>
        <row r="42">
          <cell r="A42" t="str">
            <v>401518</v>
          </cell>
          <cell r="B42" t="str">
            <v>401518 Elec Sales-S Ind MGS-T-Fuel Ref  Total</v>
          </cell>
          <cell r="C42">
            <v>-98161.49</v>
          </cell>
        </row>
        <row r="43">
          <cell r="A43" t="str">
            <v>401520</v>
          </cell>
          <cell r="B43" t="str">
            <v>401520 Elec Sales-S Ind LGS-D-Base  Total</v>
          </cell>
          <cell r="C43">
            <v>-158772604.47</v>
          </cell>
        </row>
        <row r="44">
          <cell r="A44" t="str">
            <v>401522</v>
          </cell>
          <cell r="B44" t="str">
            <v>401522 Elec Sales-S Ind LGS-D-PCRF  Total</v>
          </cell>
          <cell r="C44">
            <v>1434976.23</v>
          </cell>
        </row>
        <row r="45">
          <cell r="A45" t="str">
            <v>401526</v>
          </cell>
          <cell r="B45" t="str">
            <v>401526 Elec Sales-S Ind LGS-D-Fuel  Total</v>
          </cell>
          <cell r="C45">
            <v>-239623587.68</v>
          </cell>
        </row>
        <row r="46">
          <cell r="A46" t="str">
            <v>401528</v>
          </cell>
          <cell r="B46" t="str">
            <v>401528 Elec Sales-S Ind LGS-D-Fuel Ref  Total</v>
          </cell>
          <cell r="C46">
            <v>-13805491.47</v>
          </cell>
        </row>
        <row r="47">
          <cell r="A47" t="str">
            <v>401530</v>
          </cell>
          <cell r="B47" t="str">
            <v>401530 Elec Sales-S Ind LGS-T-Base  Total</v>
          </cell>
          <cell r="C47">
            <v>-938453.2</v>
          </cell>
        </row>
        <row r="48">
          <cell r="A48" t="str">
            <v>401532</v>
          </cell>
          <cell r="B48" t="str">
            <v>401532 Elec Sales-S Ind LGS-T-PCRF  Total</v>
          </cell>
          <cell r="C48">
            <v>15766.79</v>
          </cell>
        </row>
        <row r="49">
          <cell r="A49" t="str">
            <v>401536</v>
          </cell>
          <cell r="B49" t="str">
            <v>401536 Elec Sales-S Ind LGS-T-Fuel  Total</v>
          </cell>
          <cell r="C49">
            <v>-2554994.51</v>
          </cell>
        </row>
        <row r="50">
          <cell r="A50" t="str">
            <v>401538</v>
          </cell>
          <cell r="B50" t="str">
            <v>401538 Elec Sales-S Ind LGS-T-Fuel Ref  Total</v>
          </cell>
          <cell r="C50">
            <v>-166067.97</v>
          </cell>
        </row>
        <row r="51">
          <cell r="A51" t="str">
            <v>401540</v>
          </cell>
          <cell r="B51" t="str">
            <v>401540 Elec Sales-S Ind SBBLGS-D-Base  Total</v>
          </cell>
          <cell r="C51">
            <v>-160356.38</v>
          </cell>
        </row>
        <row r="52">
          <cell r="A52" t="str">
            <v>401542</v>
          </cell>
          <cell r="B52" t="str">
            <v>401542 Elec Sales-S Ind SBBLGS-D-PCRF  Total</v>
          </cell>
          <cell r="C52">
            <v>1422.78</v>
          </cell>
        </row>
        <row r="53">
          <cell r="A53" t="str">
            <v>401546</v>
          </cell>
          <cell r="B53" t="str">
            <v>401546 Elec Sales-S Ind SBBLGS-D-Fuel  Total</v>
          </cell>
          <cell r="C53">
            <v>-239978.35</v>
          </cell>
        </row>
        <row r="54">
          <cell r="A54" t="str">
            <v>401548</v>
          </cell>
          <cell r="B54" t="str">
            <v>401548 S Ind SBBLGS-D-Fl Re  Total</v>
          </cell>
          <cell r="C54">
            <v>-15378.18</v>
          </cell>
        </row>
        <row r="55">
          <cell r="A55" t="str">
            <v>401560</v>
          </cell>
          <cell r="B55" t="str">
            <v>401560 Elec Sales-S Ind LSEI-Base  Total</v>
          </cell>
          <cell r="C55">
            <v>-1785975.32</v>
          </cell>
        </row>
        <row r="56">
          <cell r="A56" t="str">
            <v>401562</v>
          </cell>
          <cell r="B56" t="str">
            <v>401562 Elec Sales-S Ind LSEI-PCRF  Total</v>
          </cell>
          <cell r="C56">
            <v>25801.68</v>
          </cell>
        </row>
        <row r="57">
          <cell r="A57" t="str">
            <v>401564</v>
          </cell>
          <cell r="B57" t="str">
            <v>401564 Elec Sales-S Ind LSEI-Franchise  Total</v>
          </cell>
          <cell r="C57">
            <v>-162429.92</v>
          </cell>
        </row>
        <row r="58">
          <cell r="A58" t="str">
            <v>401566</v>
          </cell>
          <cell r="B58" t="str">
            <v>401566 Elec Sales-S Ind LSEI-Fuel  Total</v>
          </cell>
          <cell r="C58">
            <v>-4332669.02</v>
          </cell>
        </row>
        <row r="59">
          <cell r="A59" t="str">
            <v>401568</v>
          </cell>
          <cell r="B59" t="str">
            <v>401568 Elec Sales-S Ind LSEI-Fuel Ref  Total</v>
          </cell>
          <cell r="C59">
            <v>-256919.8</v>
          </cell>
        </row>
        <row r="60">
          <cell r="A60" t="str">
            <v>401670</v>
          </cell>
          <cell r="B60" t="str">
            <v>401670 Elec Sales-S Ind SBBMGS-D-Base  Total</v>
          </cell>
          <cell r="C60">
            <v>-13354.23</v>
          </cell>
        </row>
        <row r="61">
          <cell r="A61" t="str">
            <v>401672</v>
          </cell>
          <cell r="B61" t="str">
            <v>401672 Elec Sales-S Ind SBBMGS-D-PCRF  Total</v>
          </cell>
          <cell r="C61">
            <v>96.93</v>
          </cell>
        </row>
        <row r="62">
          <cell r="A62" t="str">
            <v>401676</v>
          </cell>
          <cell r="B62" t="str">
            <v>401676 Elec Sales-S Ind SBBMGS-D-Fuel  Total</v>
          </cell>
          <cell r="C62">
            <v>-11653.68</v>
          </cell>
        </row>
        <row r="63">
          <cell r="A63" t="str">
            <v>401702</v>
          </cell>
          <cell r="B63" t="str">
            <v>401702 Elec Sales-S Ind GPMGS-D-Fuel  Total</v>
          </cell>
          <cell r="C63">
            <v>-932618.55</v>
          </cell>
        </row>
        <row r="64">
          <cell r="A64" t="str">
            <v>401703</v>
          </cell>
          <cell r="B64" t="str">
            <v>401703 S Ind GPMGS-D-FSurch  Total</v>
          </cell>
          <cell r="C64">
            <v>-131032.87</v>
          </cell>
        </row>
        <row r="65">
          <cell r="A65" t="str">
            <v>401712</v>
          </cell>
          <cell r="B65" t="str">
            <v>401712 Elec Sales-S Ind GPLGS-D-Fuel  Total</v>
          </cell>
          <cell r="C65">
            <v>-3852215.84</v>
          </cell>
        </row>
        <row r="66">
          <cell r="A66" t="str">
            <v>401713</v>
          </cell>
          <cell r="B66" t="str">
            <v>401713 S Ind GPLGS-D-FSurch  Total</v>
          </cell>
          <cell r="C66">
            <v>-527114.53</v>
          </cell>
        </row>
        <row r="67">
          <cell r="A67" t="str">
            <v>402000</v>
          </cell>
          <cell r="B67" t="str">
            <v>402000 Elec Sales-Lg Ind LOS-A-Base  Total</v>
          </cell>
          <cell r="C67">
            <v>-52873128.57</v>
          </cell>
        </row>
        <row r="68">
          <cell r="A68" t="str">
            <v>402002</v>
          </cell>
          <cell r="B68" t="str">
            <v>402002 Elec Sales-Lg Ind LOS-A-PCRF  Total</v>
          </cell>
          <cell r="C68">
            <v>535634.16</v>
          </cell>
        </row>
        <row r="69">
          <cell r="A69" t="str">
            <v>402004</v>
          </cell>
          <cell r="B69" t="str">
            <v>402004 Elec Sales-Lg Ind LOS-A-Franch  Total</v>
          </cell>
          <cell r="C69">
            <v>-1490384.55</v>
          </cell>
        </row>
        <row r="70">
          <cell r="A70" t="str">
            <v>402006</v>
          </cell>
          <cell r="B70" t="str">
            <v>402006 Elec Sales-Lg Ind LOS-A-Fuel  Total</v>
          </cell>
          <cell r="C70">
            <v>-114945334.51</v>
          </cell>
        </row>
        <row r="71">
          <cell r="A71" t="str">
            <v>402008</v>
          </cell>
          <cell r="B71" t="str">
            <v>402008 Elec Sales-Lg Ind LOS-A-Fuel Ref  Total</v>
          </cell>
          <cell r="C71">
            <v>-6582859.52</v>
          </cell>
        </row>
        <row r="72">
          <cell r="A72" t="str">
            <v>402010</v>
          </cell>
          <cell r="B72" t="str">
            <v>402010 Elec Sales-Lg Ind LOS-B-Base  Total</v>
          </cell>
          <cell r="C72">
            <v>-22053694.62</v>
          </cell>
        </row>
        <row r="73">
          <cell r="A73" t="str">
            <v>402012</v>
          </cell>
          <cell r="B73" t="str">
            <v>402012 Elec Sales-Lg Ind LOS-B-PCRF  Total</v>
          </cell>
          <cell r="C73">
            <v>189420.41</v>
          </cell>
        </row>
        <row r="74">
          <cell r="A74" t="str">
            <v>402014</v>
          </cell>
          <cell r="B74" t="str">
            <v>402014 Elec Sales-Lg Ind LOS-B-Franch  Total</v>
          </cell>
          <cell r="C74">
            <v>-234833.22</v>
          </cell>
        </row>
        <row r="75">
          <cell r="A75" t="str">
            <v>402016</v>
          </cell>
          <cell r="B75" t="str">
            <v>402016 Elec Sales-Lg Ind LOS-B-Fuel  Total</v>
          </cell>
          <cell r="C75">
            <v>-61367668.56</v>
          </cell>
        </row>
        <row r="76">
          <cell r="A76" t="str">
            <v>402018</v>
          </cell>
          <cell r="B76" t="str">
            <v>402018 Elec Sales-Lg Ind LOS-B-Fuel Ref  Total</v>
          </cell>
          <cell r="C76">
            <v>-5093817.48</v>
          </cell>
        </row>
        <row r="77">
          <cell r="A77" t="str">
            <v>402020</v>
          </cell>
          <cell r="B77" t="str">
            <v>402020 Elec Sales-Lg Ind IS-30-Base  Total</v>
          </cell>
          <cell r="C77">
            <v>-6858040.119999999</v>
          </cell>
        </row>
        <row r="78">
          <cell r="A78" t="str">
            <v>402024</v>
          </cell>
          <cell r="B78" t="str">
            <v>402024 Elec Sales-Lg Ind IS-30-Franch  Total</v>
          </cell>
          <cell r="C78">
            <v>-286273.9</v>
          </cell>
        </row>
        <row r="79">
          <cell r="A79" t="str">
            <v>402026</v>
          </cell>
          <cell r="B79" t="str">
            <v>402026 Elec Sales-Lg Ind IS-30-Fuel  Total</v>
          </cell>
          <cell r="C79">
            <v>-40739291.84</v>
          </cell>
        </row>
        <row r="80">
          <cell r="A80" t="str">
            <v>402028</v>
          </cell>
          <cell r="B80" t="str">
            <v>402028 Elec Sales-Lg Ind IS-30-Fuel Ref  Total</v>
          </cell>
          <cell r="C80">
            <v>-2819939.55</v>
          </cell>
        </row>
        <row r="81">
          <cell r="A81" t="str">
            <v>402030</v>
          </cell>
          <cell r="B81" t="str">
            <v>402030 Elec Sales-Lg Ind ISS-Base  Total</v>
          </cell>
          <cell r="C81">
            <v>-1140458.51</v>
          </cell>
        </row>
        <row r="82">
          <cell r="A82" t="str">
            <v>402040</v>
          </cell>
          <cell r="B82" t="str">
            <v>402040 Elec Sales-Lg Ind SES-D-Base  Total</v>
          </cell>
          <cell r="C82">
            <v>-389419</v>
          </cell>
        </row>
        <row r="83">
          <cell r="A83" t="str">
            <v>402044</v>
          </cell>
          <cell r="B83" t="str">
            <v>402044 Elec Sales-Lg Ind SES-D-Franch  Total</v>
          </cell>
          <cell r="C83">
            <v>-31332.92</v>
          </cell>
        </row>
        <row r="84">
          <cell r="A84" t="str">
            <v>402046</v>
          </cell>
          <cell r="B84" t="str">
            <v>402046 Elec Sales-Lg Ind SES-D-Fuel  Total</v>
          </cell>
          <cell r="C84">
            <v>-663401.73</v>
          </cell>
        </row>
        <row r="85">
          <cell r="A85" t="str">
            <v>402048</v>
          </cell>
          <cell r="B85" t="str">
            <v>402048 Elec Sales-Lg Ind SES-D-Fuel Ref  Total</v>
          </cell>
          <cell r="C85">
            <v>-59350.39</v>
          </cell>
        </row>
        <row r="86">
          <cell r="A86" t="str">
            <v>402050</v>
          </cell>
          <cell r="B86" t="str">
            <v>402050 Elec Sales-Lg Ind SES-T-Base  Total</v>
          </cell>
          <cell r="C86">
            <v>-5374001.04</v>
          </cell>
        </row>
        <row r="87">
          <cell r="A87" t="str">
            <v>402054</v>
          </cell>
          <cell r="B87" t="str">
            <v>402054 Elec Sales-Lg Ind SES-T-Franch  Total</v>
          </cell>
          <cell r="C87">
            <v>-20287.18</v>
          </cell>
        </row>
        <row r="88">
          <cell r="A88" t="str">
            <v>402056</v>
          </cell>
          <cell r="B88" t="str">
            <v>402056 Elec Sales-Lg Ind SES-T-Fuel  Total</v>
          </cell>
          <cell r="C88">
            <v>-8817760.54</v>
          </cell>
        </row>
        <row r="89">
          <cell r="A89" t="str">
            <v>402058</v>
          </cell>
          <cell r="B89" t="str">
            <v>402058 Elec Sales-Lg Ind SES-T-Fuel Ref  Total</v>
          </cell>
          <cell r="C89">
            <v>-992396.18</v>
          </cell>
        </row>
        <row r="90">
          <cell r="A90" t="str">
            <v>402060</v>
          </cell>
          <cell r="B90" t="str">
            <v>402060 Elec Sales-Lg Ind EIS-D-Base  Total</v>
          </cell>
          <cell r="C90">
            <v>-822335.65</v>
          </cell>
        </row>
        <row r="91">
          <cell r="A91" t="str">
            <v>402066</v>
          </cell>
          <cell r="B91" t="str">
            <v>402066 Elec Sales-Lg Ind EIS-D-Fuel  Total</v>
          </cell>
          <cell r="C91">
            <v>-1184756.01</v>
          </cell>
        </row>
        <row r="92">
          <cell r="A92" t="str">
            <v>402068</v>
          </cell>
          <cell r="B92" t="str">
            <v>402068 Elec Sales-Lg Ind EIS-D-Fuel Ref  Total</v>
          </cell>
          <cell r="C92">
            <v>-84369.77</v>
          </cell>
        </row>
        <row r="93">
          <cell r="A93" t="str">
            <v>402070</v>
          </cell>
          <cell r="B93" t="str">
            <v>402070 Elec Sales-Lg Ind EIS-T-Base  Total</v>
          </cell>
          <cell r="C93">
            <v>-868460.49</v>
          </cell>
        </row>
        <row r="94">
          <cell r="A94" t="str">
            <v>402076</v>
          </cell>
          <cell r="B94" t="str">
            <v>402076 Elec Sales-Lg Ind EIS-T-Fuel  Total</v>
          </cell>
          <cell r="C94">
            <v>-2050546.18</v>
          </cell>
        </row>
        <row r="95">
          <cell r="A95" t="str">
            <v>402078</v>
          </cell>
          <cell r="B95" t="str">
            <v>402078 Elec Sales-Lg Ind EIS-T-Fuel Ref  Total</v>
          </cell>
          <cell r="C95">
            <v>-23688.75</v>
          </cell>
        </row>
        <row r="96">
          <cell r="A96" t="str">
            <v>402080</v>
          </cell>
          <cell r="B96" t="str">
            <v>402080 Elec Sales-Lg Ind SCP-Base  Total</v>
          </cell>
          <cell r="C96">
            <v>-29161977.97</v>
          </cell>
        </row>
        <row r="97">
          <cell r="A97" t="str">
            <v>402084</v>
          </cell>
          <cell r="B97" t="str">
            <v>402084 Elec Sales-Lg Ind SCP-Franchise  Total</v>
          </cell>
          <cell r="C97">
            <v>-72843.25</v>
          </cell>
        </row>
        <row r="98">
          <cell r="A98" t="str">
            <v>402086</v>
          </cell>
          <cell r="B98" t="str">
            <v>402086 Elec Sales-Lg Ind SCP-Fuel  Total</v>
          </cell>
          <cell r="C98">
            <v>-91338355.89</v>
          </cell>
        </row>
        <row r="99">
          <cell r="A99" t="str">
            <v>402088</v>
          </cell>
          <cell r="B99" t="str">
            <v>402088 Elec Sales-Lg Ind SCP-Fuel Ref  Total</v>
          </cell>
          <cell r="C99">
            <v>-6126216.59</v>
          </cell>
        </row>
        <row r="100">
          <cell r="A100" t="str">
            <v>402090</v>
          </cell>
          <cell r="B100" t="str">
            <v>402090 LI SBBVAR-Base/BRSD  Total</v>
          </cell>
          <cell r="C100">
            <v>38479.89</v>
          </cell>
        </row>
        <row r="101">
          <cell r="A101" t="str">
            <v>402096</v>
          </cell>
          <cell r="B101" t="str">
            <v>402096 Elec Sales-Lg Ind SBBVAR-Fuel  Total</v>
          </cell>
          <cell r="C101">
            <v>-6679680.23</v>
          </cell>
        </row>
        <row r="102">
          <cell r="A102" t="str">
            <v>402102</v>
          </cell>
          <cell r="B102" t="str">
            <v>402102 Elec Sales-Lg Ind SBBLOSB-PCRF  Total</v>
          </cell>
          <cell r="C102">
            <v>1761.27</v>
          </cell>
        </row>
        <row r="103">
          <cell r="A103" t="str">
            <v>402106</v>
          </cell>
          <cell r="B103" t="str">
            <v>402106 Elec Sales-Lg Ind SBBLOSB-Fuel  Total</v>
          </cell>
          <cell r="C103">
            <v>-8198616.02</v>
          </cell>
        </row>
        <row r="104">
          <cell r="A104" t="str">
            <v>402116</v>
          </cell>
          <cell r="B104" t="str">
            <v>402116 Elec Sales-Lg Ind SBBSIP-Fuel  Total</v>
          </cell>
          <cell r="C104">
            <v>-752997.27</v>
          </cell>
        </row>
        <row r="105">
          <cell r="A105" t="str">
            <v>402400</v>
          </cell>
          <cell r="B105" t="str">
            <v>402400 Elec Sales-Interrupt IS-I-Base  Total</v>
          </cell>
          <cell r="C105">
            <v>-5032.21</v>
          </cell>
        </row>
        <row r="106">
          <cell r="A106" t="str">
            <v>402404</v>
          </cell>
          <cell r="B106" t="str">
            <v>402404 Elec Sales-Interrupt IS-I-Franch  Total</v>
          </cell>
          <cell r="C106">
            <v>-42911.81</v>
          </cell>
        </row>
        <row r="107">
          <cell r="A107" t="str">
            <v>402406</v>
          </cell>
          <cell r="B107" t="str">
            <v>402406 Elec Sales-Interrupt IS-I-Fuel  Total</v>
          </cell>
          <cell r="C107">
            <v>-44478239.03</v>
          </cell>
        </row>
        <row r="108">
          <cell r="A108" t="str">
            <v>402410</v>
          </cell>
          <cell r="B108" t="str">
            <v>402410 Elec Sales-Interrupt IS-10-Base  Total</v>
          </cell>
          <cell r="C108">
            <v>-3354.73</v>
          </cell>
        </row>
        <row r="109">
          <cell r="A109" t="str">
            <v>402414</v>
          </cell>
          <cell r="B109" t="str">
            <v>402414 Inter IS-10-Franchis  Total</v>
          </cell>
          <cell r="C109">
            <v>-264372.9</v>
          </cell>
        </row>
        <row r="110">
          <cell r="A110" t="str">
            <v>402416</v>
          </cell>
          <cell r="B110" t="str">
            <v>402416 Elec Sales-Interrupt IS-10-Fuel  Total</v>
          </cell>
          <cell r="C110">
            <v>-124966195.22</v>
          </cell>
        </row>
        <row r="111">
          <cell r="A111" t="str">
            <v>402424</v>
          </cell>
          <cell r="B111" t="str">
            <v>402424 Inter SBI-Franchise  Total</v>
          </cell>
          <cell r="C111">
            <v>-4282.24</v>
          </cell>
        </row>
        <row r="112">
          <cell r="A112" t="str">
            <v>402426</v>
          </cell>
          <cell r="B112" t="str">
            <v>402426 Elec Sales-Interrupt SBI-Fuel  Total</v>
          </cell>
          <cell r="C112">
            <v>-7101817.09</v>
          </cell>
        </row>
        <row r="113">
          <cell r="A113" t="str">
            <v>402700</v>
          </cell>
          <cell r="B113" t="str">
            <v>402700 Elec Sales-Municipal SPL-Base  Total</v>
          </cell>
          <cell r="C113">
            <v>-184842.4</v>
          </cell>
        </row>
        <row r="114">
          <cell r="A114" t="str">
            <v>402702</v>
          </cell>
          <cell r="B114" t="str">
            <v>402702 Elec Sales-Municipal SPL-PCRF  Total</v>
          </cell>
          <cell r="C114">
            <v>13211.6</v>
          </cell>
        </row>
        <row r="115">
          <cell r="A115" t="str">
            <v>402706</v>
          </cell>
          <cell r="B115" t="str">
            <v>402706 Elec Sales-Municipal SPL-Fuel  Total</v>
          </cell>
          <cell r="C115">
            <v>-3242553.79</v>
          </cell>
        </row>
        <row r="116">
          <cell r="A116" t="str">
            <v>402708</v>
          </cell>
          <cell r="B116" t="str">
            <v>402708 Elec Sales-Municipal SPL-Fuel Ref  Total</v>
          </cell>
          <cell r="C116">
            <v>-221608.15</v>
          </cell>
        </row>
        <row r="117">
          <cell r="A117" t="str">
            <v>402710</v>
          </cell>
          <cell r="B117" t="str">
            <v>402710 Public Util TNP-Base  Total</v>
          </cell>
          <cell r="C117">
            <v>-3240820.88</v>
          </cell>
        </row>
        <row r="118">
          <cell r="A118" t="str">
            <v>402712</v>
          </cell>
          <cell r="B118" t="str">
            <v>402712 Public Util TNP-PCRF  Total</v>
          </cell>
          <cell r="C118">
            <v>81325.56</v>
          </cell>
        </row>
        <row r="119">
          <cell r="A119" t="str">
            <v>402716</v>
          </cell>
          <cell r="B119" t="str">
            <v>402716 Public Util TNP-Fuel  Total</v>
          </cell>
          <cell r="C119">
            <v>-5060360.3</v>
          </cell>
        </row>
        <row r="120">
          <cell r="A120" t="str">
            <v>402718</v>
          </cell>
          <cell r="B120" t="str">
            <v>402718 Pbl Util TNP-Fuel Re  Total</v>
          </cell>
          <cell r="C120">
            <v>-373177.53</v>
          </cell>
        </row>
        <row r="121">
          <cell r="A121" t="str">
            <v>402810</v>
          </cell>
          <cell r="B121" t="str">
            <v>402810 Elec Sales Rev - Other  Total</v>
          </cell>
          <cell r="C121">
            <v>-831320</v>
          </cell>
        </row>
        <row r="122">
          <cell r="A122" t="str">
            <v>402830</v>
          </cell>
          <cell r="B122" t="str">
            <v>402830 Elec Sales-Over/(Under) Rec Fuel  Total</v>
          </cell>
          <cell r="C122">
            <v>92047183.88</v>
          </cell>
        </row>
        <row r="123">
          <cell r="A123" t="str">
            <v>402835</v>
          </cell>
          <cell r="B123" t="str">
            <v>402835 Elec Sales-Over/(Under) Rec PCRF  Total</v>
          </cell>
          <cell r="C123">
            <v>-468297.12</v>
          </cell>
        </row>
        <row r="124">
          <cell r="A124" t="str">
            <v>402840</v>
          </cell>
          <cell r="B124" t="str">
            <v>402840 Energy Svcs Sales  Total</v>
          </cell>
          <cell r="C124">
            <v>-2334270.65</v>
          </cell>
        </row>
        <row r="125">
          <cell r="A125" t="str">
            <v>402880</v>
          </cell>
          <cell r="B125" t="str">
            <v>402880 Elec Sales-HIPG Reg Mkt-Based Gen  Total</v>
          </cell>
          <cell r="C125">
            <v>0</v>
          </cell>
        </row>
        <row r="126">
          <cell r="A126" t="str">
            <v>402890</v>
          </cell>
          <cell r="B126" t="str">
            <v>402890 Energy Svc-Steam  Total</v>
          </cell>
          <cell r="C126">
            <v>288457.59</v>
          </cell>
        </row>
        <row r="127">
          <cell r="A127" t="str">
            <v>402900</v>
          </cell>
          <cell r="B127" t="str">
            <v>402900 Recovered Fuel Costs-Coal  Total</v>
          </cell>
          <cell r="C127">
            <v>-66231.22</v>
          </cell>
        </row>
        <row r="128">
          <cell r="A128" t="str">
            <v>402930</v>
          </cell>
          <cell r="B128" t="str">
            <v>402930 Mkt Based Other Rev  Total</v>
          </cell>
          <cell r="C128">
            <v>0</v>
          </cell>
        </row>
        <row r="129">
          <cell r="A129" t="str">
            <v>404010</v>
          </cell>
          <cell r="B129" t="str">
            <v>404010 Electricity Transmission Revenues  Total</v>
          </cell>
          <cell r="C129">
            <v>-2157714.7</v>
          </cell>
        </row>
        <row r="130">
          <cell r="A130" t="str">
            <v>404020</v>
          </cell>
          <cell r="B130" t="str">
            <v>404020 Elec Trans Rev-Line Loss Rev-Gen  Total</v>
          </cell>
          <cell r="C130">
            <v>-4459364.46</v>
          </cell>
        </row>
        <row r="131">
          <cell r="A131" t="str">
            <v>406010</v>
          </cell>
          <cell r="B131" t="str">
            <v>406010 Mktg/Enrgy Trad Elec Rev-Assoc Co  Total</v>
          </cell>
          <cell r="C131">
            <v>0</v>
          </cell>
        </row>
        <row r="132">
          <cell r="A132" t="str">
            <v>407010</v>
          </cell>
          <cell r="B132" t="str">
            <v>407010 Mktg/Enrgy Trad Elec Rev-Base  Total</v>
          </cell>
          <cell r="C132">
            <v>-705557.95</v>
          </cell>
        </row>
        <row r="133">
          <cell r="A133" t="str">
            <v>407012</v>
          </cell>
          <cell r="B133" t="str">
            <v>407012 Mktg/Enrgy Trad Elec Rev-Fuel  Total</v>
          </cell>
          <cell r="C133">
            <v>-55566831.65</v>
          </cell>
        </row>
        <row r="134">
          <cell r="A134" t="str">
            <v>407014</v>
          </cell>
          <cell r="B134" t="str">
            <v>407014 Ancillary Svcs-Fuel  Total</v>
          </cell>
          <cell r="C134">
            <v>-243200.77</v>
          </cell>
        </row>
        <row r="135">
          <cell r="A135" t="str">
            <v>407015</v>
          </cell>
          <cell r="B135" t="str">
            <v>407015 Anc Svcs-Gen-Fuel  Total</v>
          </cell>
          <cell r="C135">
            <v>-1521000</v>
          </cell>
        </row>
        <row r="136">
          <cell r="A136" t="str">
            <v>407016</v>
          </cell>
          <cell r="B136" t="str">
            <v>407016 Ancillary Svcs-Base  Total</v>
          </cell>
          <cell r="C136">
            <v>-1578210.98</v>
          </cell>
        </row>
        <row r="137">
          <cell r="A137" t="str">
            <v>407017</v>
          </cell>
          <cell r="B137" t="str">
            <v>407017 Mktg/Enrgy Trd Elec-Ancil-Gen Bas  Total</v>
          </cell>
          <cell r="C137">
            <v>-1824525.38</v>
          </cell>
        </row>
        <row r="138">
          <cell r="A138" t="str">
            <v>443010</v>
          </cell>
          <cell r="B138" t="str">
            <v>443010 Other Operating Revenues  Total</v>
          </cell>
          <cell r="C138">
            <v>-12644384.38</v>
          </cell>
        </row>
        <row r="139">
          <cell r="A139" t="str">
            <v>481010</v>
          </cell>
          <cell r="B139" t="str">
            <v>481010 Capitalized Equity (AFUDC)  Total</v>
          </cell>
          <cell r="C139">
            <v>-44613.29</v>
          </cell>
        </row>
        <row r="140">
          <cell r="A140" t="str">
            <v>491010</v>
          </cell>
          <cell r="B140" t="str">
            <v>491010 Misc Non-Oper Rev  Total</v>
          </cell>
          <cell r="C140">
            <v>-330570.45</v>
          </cell>
        </row>
        <row r="141">
          <cell r="A141" t="str">
            <v>500010</v>
          </cell>
          <cell r="B141" t="str">
            <v>500010 Fuel Exp-Gas-Reconcilable  Total</v>
          </cell>
          <cell r="C141">
            <v>987032630.33</v>
          </cell>
        </row>
        <row r="142">
          <cell r="A142" t="str">
            <v>500012</v>
          </cell>
          <cell r="B142" t="str">
            <v>500012 Fuel Exp-Gas-Reconcilable-Other  Total</v>
          </cell>
          <cell r="C142">
            <v>189995795.86</v>
          </cell>
        </row>
        <row r="143">
          <cell r="A143" t="str">
            <v>500020</v>
          </cell>
          <cell r="B143" t="str">
            <v>500020 Fuel Exp-Oil-Reconcilable  Total</v>
          </cell>
          <cell r="C143">
            <v>13588733.059999999</v>
          </cell>
        </row>
        <row r="144">
          <cell r="A144" t="str">
            <v>500022</v>
          </cell>
          <cell r="B144" t="str">
            <v>500022 Fuel Exp-Oil-Reconcilable-Other  Total</v>
          </cell>
          <cell r="C144">
            <v>11066.81</v>
          </cell>
        </row>
        <row r="145">
          <cell r="A145" t="str">
            <v>500025</v>
          </cell>
          <cell r="B145" t="str">
            <v>500025 Fuel Exp-Oil-Non Reconcilable  Total</v>
          </cell>
          <cell r="C145">
            <v>2539625.68</v>
          </cell>
        </row>
        <row r="146">
          <cell r="A146" t="str">
            <v>500027</v>
          </cell>
          <cell r="B146" t="str">
            <v>500027 Fuel Exp-Oil-Non Reconcilable  Total</v>
          </cell>
          <cell r="C146">
            <v>133147.63</v>
          </cell>
        </row>
        <row r="147">
          <cell r="A147" t="str">
            <v>500030</v>
          </cell>
          <cell r="B147" t="str">
            <v>500030 Fuel Exp-Coal-Reconcilable  Total</v>
          </cell>
          <cell r="C147">
            <v>263458463.42000002</v>
          </cell>
        </row>
        <row r="148">
          <cell r="A148" t="str">
            <v>500035</v>
          </cell>
          <cell r="B148" t="str">
            <v>500035 Fuel Exp-Coal-Non Reconcilable  Total</v>
          </cell>
          <cell r="C148">
            <v>5221759.48</v>
          </cell>
        </row>
        <row r="149">
          <cell r="A149" t="str">
            <v>500040</v>
          </cell>
          <cell r="B149" t="str">
            <v>500040 Fuel Exp-Lignite-Reconcilable  Total</v>
          </cell>
          <cell r="C149">
            <v>132552240.64</v>
          </cell>
        </row>
        <row r="150">
          <cell r="A150" t="str">
            <v>500045</v>
          </cell>
          <cell r="B150" t="str">
            <v>500045 Fuel Exp-Lignite-Non Reconcilable  Total</v>
          </cell>
          <cell r="C150">
            <v>19538678.349999998</v>
          </cell>
        </row>
        <row r="151">
          <cell r="A151" t="str">
            <v>500065</v>
          </cell>
          <cell r="B151" t="str">
            <v>500065 Fuel Exp-Oth-Nonrec  Total</v>
          </cell>
          <cell r="C151">
            <v>26278.24</v>
          </cell>
        </row>
        <row r="152">
          <cell r="A152" t="str">
            <v>500070</v>
          </cell>
          <cell r="B152" t="str">
            <v>500070 Fuel Exp-Railcar Maintenance  Total</v>
          </cell>
          <cell r="C152">
            <v>6206375.98</v>
          </cell>
        </row>
        <row r="153">
          <cell r="A153" t="str">
            <v>500080</v>
          </cell>
          <cell r="B153" t="str">
            <v>500080 Fuel Exp-Variable Market Based  Total</v>
          </cell>
          <cell r="C153">
            <v>0</v>
          </cell>
        </row>
        <row r="154">
          <cell r="A154" t="str">
            <v>500090</v>
          </cell>
          <cell r="B154" t="str">
            <v>500090 Fuel Exp-Fuel Offset from Steam  Total</v>
          </cell>
          <cell r="C154">
            <v>0</v>
          </cell>
        </row>
        <row r="155">
          <cell r="A155" t="str">
            <v>500100</v>
          </cell>
          <cell r="B155" t="str">
            <v>500100 Fuel Exp-Short-Term Market Based  Total</v>
          </cell>
          <cell r="C155">
            <v>8456</v>
          </cell>
        </row>
        <row r="156">
          <cell r="A156" t="str">
            <v>500110</v>
          </cell>
          <cell r="B156" t="str">
            <v>500110 Fuel Exp-Long-Term Market Based  Total</v>
          </cell>
          <cell r="C156">
            <v>-8456</v>
          </cell>
        </row>
        <row r="157">
          <cell r="A157" t="str">
            <v>502010</v>
          </cell>
          <cell r="B157" t="str">
            <v>502010 Energy Purchases Exp-Other  Total</v>
          </cell>
          <cell r="C157">
            <v>726883138.53</v>
          </cell>
        </row>
        <row r="158">
          <cell r="A158" t="str">
            <v>503010</v>
          </cell>
          <cell r="B158" t="str">
            <v>503010 Purchase Capacity Exp  Total</v>
          </cell>
          <cell r="C158">
            <v>21740400</v>
          </cell>
        </row>
        <row r="159">
          <cell r="A159" t="str">
            <v>506510</v>
          </cell>
          <cell r="B159" t="str">
            <v>506510 Transmission Line Losses Exp  Total</v>
          </cell>
          <cell r="C159">
            <v>9473143.860000003</v>
          </cell>
        </row>
        <row r="160">
          <cell r="A160" t="str">
            <v>509010</v>
          </cell>
          <cell r="B160" t="str">
            <v>509010 Broker Fees Exp  Total</v>
          </cell>
          <cell r="C160">
            <v>3831482.19</v>
          </cell>
        </row>
        <row r="161">
          <cell r="A161" t="str">
            <v>515040</v>
          </cell>
          <cell r="B161" t="str">
            <v>515040 Sal&amp;Wages Exp-Bonus/Inc-Exempt  Total</v>
          </cell>
          <cell r="C161">
            <v>6383617.989999999</v>
          </cell>
        </row>
        <row r="162">
          <cell r="A162" t="str">
            <v>515042</v>
          </cell>
          <cell r="B162" t="str">
            <v>515042 Bonus/Inc-Non-Exempt  Total</v>
          </cell>
          <cell r="C162">
            <v>371522.98</v>
          </cell>
        </row>
        <row r="163">
          <cell r="A163" t="str">
            <v>515044</v>
          </cell>
          <cell r="B163" t="str">
            <v>515044 Bonus/Inc-Union  Total</v>
          </cell>
          <cell r="C163">
            <v>952556.92</v>
          </cell>
        </row>
        <row r="164">
          <cell r="A164" t="str">
            <v>515050</v>
          </cell>
          <cell r="B164" t="str">
            <v>515050 Non-prod-Exempt  Total</v>
          </cell>
          <cell r="C164">
            <v>3982145.8</v>
          </cell>
        </row>
        <row r="165">
          <cell r="A165" t="str">
            <v>515052</v>
          </cell>
          <cell r="B165" t="str">
            <v>515052 Non-prod-Non-Exempt  Total</v>
          </cell>
          <cell r="C165">
            <v>749979.57</v>
          </cell>
        </row>
        <row r="166">
          <cell r="A166" t="str">
            <v>515054</v>
          </cell>
          <cell r="B166" t="str">
            <v>515054 Sal&amp;Wages Exp-Non-prod Time-Union  Total</v>
          </cell>
          <cell r="C166">
            <v>9163987.040000003</v>
          </cell>
        </row>
        <row r="167">
          <cell r="A167" t="str">
            <v>515060</v>
          </cell>
          <cell r="B167" t="str">
            <v>515060 Sal&amp;Wages Exp-Temporary/Contract  Total</v>
          </cell>
          <cell r="C167">
            <v>7091565.2299999995</v>
          </cell>
        </row>
        <row r="168">
          <cell r="A168" t="str">
            <v>515070</v>
          </cell>
          <cell r="B168" t="str">
            <v>515070 Sal&amp;Wages Exp-Severance  Total</v>
          </cell>
          <cell r="C168">
            <v>7708.34</v>
          </cell>
        </row>
        <row r="169">
          <cell r="A169" t="str">
            <v>517988</v>
          </cell>
          <cell r="B169" t="str">
            <v>517988 Sal&amp;Wages Exp-Other Comp-Union  Total</v>
          </cell>
          <cell r="C169">
            <v>1374632.9</v>
          </cell>
        </row>
        <row r="170">
          <cell r="A170" t="str">
            <v>517990</v>
          </cell>
          <cell r="B170" t="str">
            <v>517990 Sal&amp;Wages Exp-Overtime Union  Total</v>
          </cell>
          <cell r="C170">
            <v>16846943.71</v>
          </cell>
        </row>
        <row r="171">
          <cell r="A171" t="str">
            <v>517991</v>
          </cell>
          <cell r="B171" t="str">
            <v>517991 Sal&amp;Wages Exp-Regular Union  Total</v>
          </cell>
          <cell r="C171">
            <v>50185117.52</v>
          </cell>
        </row>
        <row r="172">
          <cell r="A172" t="str">
            <v>517992</v>
          </cell>
          <cell r="B172" t="str">
            <v>517992 Oth Comp-Non-Exempt  Total</v>
          </cell>
          <cell r="C172">
            <v>13182.74</v>
          </cell>
        </row>
        <row r="173">
          <cell r="A173" t="str">
            <v>517994</v>
          </cell>
          <cell r="B173" t="str">
            <v>517994 Sal&amp;Wages Exp-Overtime Non-Exempt  Total</v>
          </cell>
          <cell r="C173">
            <v>260174.22</v>
          </cell>
        </row>
        <row r="174">
          <cell r="A174" t="str">
            <v>517995</v>
          </cell>
          <cell r="B174" t="str">
            <v>517995 Sal&amp;Wages Exp-Regular Non-Exempt  Total</v>
          </cell>
          <cell r="C174">
            <v>4919533.85</v>
          </cell>
        </row>
        <row r="175">
          <cell r="A175" t="str">
            <v>517996</v>
          </cell>
          <cell r="B175" t="str">
            <v>517996 Sal&amp;Wages Exp-Other Comp-Exempt  Total</v>
          </cell>
          <cell r="C175">
            <v>121039.25</v>
          </cell>
        </row>
        <row r="176">
          <cell r="A176" t="str">
            <v>517998</v>
          </cell>
          <cell r="B176" t="str">
            <v>517998 Sal&amp;Wages Exp-Overtime Exempt  Total</v>
          </cell>
          <cell r="C176">
            <v>383534.4</v>
          </cell>
        </row>
        <row r="177">
          <cell r="A177" t="str">
            <v>517999</v>
          </cell>
          <cell r="B177" t="str">
            <v>517999 Sal&amp;Wages Exp-Regular Exempt  Total</v>
          </cell>
          <cell r="C177">
            <v>36397274.85</v>
          </cell>
        </row>
        <row r="178">
          <cell r="A178" t="str">
            <v>518010</v>
          </cell>
          <cell r="B178" t="str">
            <v>518010 Sal/Burden Exp-Pension  Total</v>
          </cell>
          <cell r="C178">
            <v>-4866625.45</v>
          </cell>
        </row>
        <row r="179">
          <cell r="A179" t="str">
            <v>518020</v>
          </cell>
          <cell r="B179" t="str">
            <v>518020 Sal/Burden Exp-Medical  Total</v>
          </cell>
          <cell r="C179">
            <v>11082436.75</v>
          </cell>
        </row>
        <row r="180">
          <cell r="A180" t="str">
            <v>518030</v>
          </cell>
          <cell r="B180" t="str">
            <v>518030 Sal/Burden Exp-Post Retirement  Total</v>
          </cell>
          <cell r="C180">
            <v>6396946.9</v>
          </cell>
        </row>
        <row r="181">
          <cell r="A181" t="str">
            <v>518070</v>
          </cell>
          <cell r="B181" t="str">
            <v>518070 Sal/Burden Exp-Savings  Total</v>
          </cell>
          <cell r="C181">
            <v>9416795.51</v>
          </cell>
        </row>
        <row r="182">
          <cell r="A182" t="str">
            <v>518090</v>
          </cell>
          <cell r="B182" t="str">
            <v>518090 Long-Term Disability  Total</v>
          </cell>
          <cell r="C182">
            <v>-277510.6</v>
          </cell>
        </row>
        <row r="183">
          <cell r="A183" t="str">
            <v>518130</v>
          </cell>
          <cell r="B183" t="str">
            <v>518130 Workers Compensation  Total</v>
          </cell>
          <cell r="C183">
            <v>578377.67</v>
          </cell>
        </row>
        <row r="184">
          <cell r="A184" t="str">
            <v>518160</v>
          </cell>
          <cell r="B184" t="str">
            <v>518160 Oth Sal &amp; Benefits  Total</v>
          </cell>
          <cell r="C184">
            <v>55372.87</v>
          </cell>
        </row>
        <row r="185">
          <cell r="A185" t="str">
            <v>518170</v>
          </cell>
          <cell r="B185" t="str">
            <v>518170 Oth Sal/Ben Misc Cr  Total</v>
          </cell>
          <cell r="C185">
            <v>-5876.37</v>
          </cell>
        </row>
        <row r="186">
          <cell r="A186" t="str">
            <v>521994</v>
          </cell>
          <cell r="B186" t="str">
            <v>521994 Sal/Burden Exp-Union  Total</v>
          </cell>
          <cell r="C186">
            <v>0</v>
          </cell>
        </row>
        <row r="187">
          <cell r="A187" t="str">
            <v>521996</v>
          </cell>
          <cell r="B187" t="str">
            <v>521996 ICP-Non-Exempt  Total</v>
          </cell>
          <cell r="C187">
            <v>21216</v>
          </cell>
        </row>
        <row r="188">
          <cell r="A188" t="str">
            <v>521997</v>
          </cell>
          <cell r="B188" t="str">
            <v>521997 ICP-Exempt  Total</v>
          </cell>
          <cell r="C188">
            <v>238523.58</v>
          </cell>
        </row>
        <row r="189">
          <cell r="A189" t="str">
            <v>521999</v>
          </cell>
          <cell r="B189" t="str">
            <v>521999 Sal/Burden Exp-Payroll Burden  Total</v>
          </cell>
          <cell r="C189">
            <v>0</v>
          </cell>
        </row>
        <row r="190">
          <cell r="A190" t="str">
            <v>522010</v>
          </cell>
          <cell r="B190" t="str">
            <v>522010 Employ Rel Exp-Employee Travel  Total</v>
          </cell>
          <cell r="C190">
            <v>1931818.69</v>
          </cell>
        </row>
        <row r="191">
          <cell r="A191" t="str">
            <v>522011</v>
          </cell>
          <cell r="B191" t="str">
            <v>522011 Employ Rel Exp-Empl Travel-PCard  Total</v>
          </cell>
          <cell r="C191">
            <v>61276.65</v>
          </cell>
        </row>
        <row r="192">
          <cell r="A192" t="str">
            <v>522020</v>
          </cell>
          <cell r="B192" t="str">
            <v>522020 Employ Rel Exp-Training  Total</v>
          </cell>
          <cell r="C192">
            <v>75558.99</v>
          </cell>
        </row>
        <row r="193">
          <cell r="A193" t="str">
            <v>522030</v>
          </cell>
          <cell r="B193" t="str">
            <v>522030 Employ Rel Exp-Registration  Total</v>
          </cell>
          <cell r="C193">
            <v>314509.83</v>
          </cell>
        </row>
        <row r="194">
          <cell r="A194" t="str">
            <v>522040</v>
          </cell>
          <cell r="B194" t="str">
            <v>522040 Employ Rel Exp-Dues &amp; Licences  Total</v>
          </cell>
          <cell r="C194">
            <v>12967.43</v>
          </cell>
        </row>
        <row r="195">
          <cell r="A195" t="str">
            <v>522060</v>
          </cell>
          <cell r="B195" t="str">
            <v>522060 Employ Rel Exp-Bus Meals/Ent  Total</v>
          </cell>
          <cell r="C195">
            <v>425365.38</v>
          </cell>
        </row>
        <row r="196">
          <cell r="A196" t="str">
            <v>522061</v>
          </cell>
          <cell r="B196" t="str">
            <v>522061 Meals/Ent-PCard  Total</v>
          </cell>
          <cell r="C196">
            <v>235501.05</v>
          </cell>
        </row>
        <row r="197">
          <cell r="A197" t="str">
            <v>522070</v>
          </cell>
          <cell r="B197" t="str">
            <v>522070 Employ Rel Exp-Education  Total</v>
          </cell>
          <cell r="C197">
            <v>87520.24</v>
          </cell>
        </row>
        <row r="198">
          <cell r="A198" t="str">
            <v>522090</v>
          </cell>
          <cell r="B198" t="str">
            <v>522090 Employ Rel Exp-Awards/Gifts  Total</v>
          </cell>
          <cell r="C198">
            <v>1391.69</v>
          </cell>
        </row>
        <row r="199">
          <cell r="A199" t="str">
            <v>522100</v>
          </cell>
          <cell r="B199" t="str">
            <v>522100 Employ Rel Exp-Empl Reloc/Moving  Total</v>
          </cell>
          <cell r="C199">
            <v>56059.63</v>
          </cell>
        </row>
        <row r="200">
          <cell r="A200" t="str">
            <v>522110</v>
          </cell>
          <cell r="B200" t="str">
            <v>522110 Occ Hlth &amp; Safety  Total</v>
          </cell>
          <cell r="C200">
            <v>2661.1</v>
          </cell>
        </row>
        <row r="201">
          <cell r="A201" t="str">
            <v>522120</v>
          </cell>
          <cell r="B201" t="str">
            <v>522120 Employ Rel Exp-Books &amp; Subscript  Total</v>
          </cell>
          <cell r="C201">
            <v>6685.99</v>
          </cell>
        </row>
        <row r="202">
          <cell r="A202" t="str">
            <v>522130</v>
          </cell>
          <cell r="B202" t="str">
            <v>522130 Employ Rel Exp-Miscellaneous  Total</v>
          </cell>
          <cell r="C202">
            <v>873296.52</v>
          </cell>
        </row>
        <row r="203">
          <cell r="A203" t="str">
            <v>530010</v>
          </cell>
          <cell r="B203" t="str">
            <v>530010 M&amp;S Exp - Non-Inventory  Total</v>
          </cell>
          <cell r="C203">
            <v>96219348.00999998</v>
          </cell>
        </row>
        <row r="204">
          <cell r="A204" t="str">
            <v>530020</v>
          </cell>
          <cell r="B204" t="str">
            <v>530020 ''M&amp;S-Stores,Tools''  Total</v>
          </cell>
          <cell r="C204">
            <v>35091.75</v>
          </cell>
        </row>
        <row r="205">
          <cell r="A205" t="str">
            <v>530030</v>
          </cell>
          <cell r="B205" t="str">
            <v>530030 M&amp;S-Ofc Furn &amp; Equip  Total</v>
          </cell>
          <cell r="C205">
            <v>110511.09</v>
          </cell>
        </row>
        <row r="206">
          <cell r="A206" t="str">
            <v>530978</v>
          </cell>
          <cell r="B206" t="str">
            <v>530978 M&amp;S Exp-Land Purchases  Total</v>
          </cell>
          <cell r="C206">
            <v>44461.12</v>
          </cell>
        </row>
        <row r="207">
          <cell r="A207" t="str">
            <v>530993</v>
          </cell>
          <cell r="B207" t="str">
            <v>530993 M&amp;S-Chg in Stock Acc  Total</v>
          </cell>
          <cell r="C207">
            <v>5</v>
          </cell>
        </row>
        <row r="208">
          <cell r="A208" t="str">
            <v>530995</v>
          </cell>
          <cell r="B208" t="str">
            <v>530995 M&amp;S-Gn/Ls form Reval  Total</v>
          </cell>
          <cell r="C208">
            <v>18.6</v>
          </cell>
        </row>
        <row r="209">
          <cell r="A209" t="str">
            <v>530996</v>
          </cell>
          <cell r="B209" t="str">
            <v>530996 M&amp;S-Cost Differences  Total</v>
          </cell>
          <cell r="C209">
            <v>32538.81</v>
          </cell>
        </row>
        <row r="210">
          <cell r="A210" t="str">
            <v>530997</v>
          </cell>
          <cell r="B210" t="str">
            <v>530997 M&amp;S-Adj fr Stk Trans  Total</v>
          </cell>
          <cell r="C210">
            <v>995.91</v>
          </cell>
        </row>
        <row r="211">
          <cell r="A211" t="str">
            <v>530998</v>
          </cell>
          <cell r="B211" t="str">
            <v>530998 M&amp;S-Scrapping/Dest  Total</v>
          </cell>
          <cell r="C211">
            <v>-346943.04</v>
          </cell>
        </row>
        <row r="212">
          <cell r="A212" t="str">
            <v>530999</v>
          </cell>
          <cell r="B212" t="str">
            <v>530999 M&amp;S Expenses - Inventory Issued  Total</v>
          </cell>
          <cell r="C212">
            <v>14090484.25</v>
          </cell>
        </row>
        <row r="213">
          <cell r="A213" t="str">
            <v>531040</v>
          </cell>
          <cell r="B213" t="str">
            <v>531040 Veh&amp;Pwr Op Equip  Total</v>
          </cell>
          <cell r="C213">
            <v>379135.13</v>
          </cell>
        </row>
        <row r="214">
          <cell r="A214" t="str">
            <v>532020</v>
          </cell>
          <cell r="B214" t="str">
            <v>532020 M&amp;S Exp-Equipment  Total</v>
          </cell>
          <cell r="C214">
            <v>273885.09</v>
          </cell>
        </row>
        <row r="215">
          <cell r="A215" t="str">
            <v>533010</v>
          </cell>
          <cell r="B215" t="str">
            <v>533010 M&amp;S Exp-Computer Hardware  Total</v>
          </cell>
          <cell r="C215">
            <v>590963.96</v>
          </cell>
        </row>
        <row r="216">
          <cell r="A216" t="str">
            <v>533020</v>
          </cell>
          <cell r="B216" t="str">
            <v>533020 M&amp;S Exp-Computr Softwr &amp; Upgrades  Total</v>
          </cell>
          <cell r="C216">
            <v>2921444.37</v>
          </cell>
        </row>
        <row r="217">
          <cell r="A217" t="str">
            <v>535010</v>
          </cell>
          <cell r="B217" t="str">
            <v>535010 M&amp;S Exp-Office Supplies  Total</v>
          </cell>
          <cell r="C217">
            <v>256962.74</v>
          </cell>
        </row>
        <row r="218">
          <cell r="A218" t="str">
            <v>535015</v>
          </cell>
          <cell r="B218" t="str">
            <v>535015 M&amp;S Expenses - P-Card  Total</v>
          </cell>
          <cell r="C218">
            <v>710527.52</v>
          </cell>
        </row>
        <row r="219">
          <cell r="A219" t="str">
            <v>540010</v>
          </cell>
          <cell r="B219" t="str">
            <v>540010 Contr&amp;Svcs Exp-Maint Svcs-Oth  Total</v>
          </cell>
          <cell r="C219">
            <v>96334485.96999997</v>
          </cell>
        </row>
        <row r="220">
          <cell r="A220" t="str">
            <v>540020</v>
          </cell>
          <cell r="B220" t="str">
            <v>540020 Contr&amp;Svcs Exp-Eng / Tech Svcs  Total</v>
          </cell>
          <cell r="C220">
            <v>2066.67</v>
          </cell>
        </row>
        <row r="221">
          <cell r="A221" t="str">
            <v>540040</v>
          </cell>
          <cell r="B221" t="str">
            <v>540040 Contr&amp;Svcs Exp-Meter &amp; Svcing  Total</v>
          </cell>
          <cell r="C221">
            <v>10225.91</v>
          </cell>
        </row>
        <row r="222">
          <cell r="A222" t="str">
            <v>540050</v>
          </cell>
          <cell r="B222" t="str">
            <v>540050 Contr&amp;Svcs Exp-Construct Svcs  Total</v>
          </cell>
          <cell r="C222">
            <v>187987.22</v>
          </cell>
        </row>
        <row r="223">
          <cell r="A223" t="str">
            <v>540060</v>
          </cell>
          <cell r="B223" t="str">
            <v>540060 Contr&amp;Svcs Exp-Tree Clear Svcs  Total</v>
          </cell>
          <cell r="C223">
            <v>10128.75</v>
          </cell>
        </row>
        <row r="224">
          <cell r="A224" t="str">
            <v>543010</v>
          </cell>
          <cell r="B224" t="str">
            <v>543010 Contr&amp;Svcs Exp-Prof Svcs-Ded  Total</v>
          </cell>
          <cell r="C224">
            <v>19743472.06</v>
          </cell>
        </row>
        <row r="225">
          <cell r="A225" t="str">
            <v>543020</v>
          </cell>
          <cell r="B225" t="str">
            <v>543020 Contr&amp;Svcs Exp-Prof Svcs-Non-Ded  Total</v>
          </cell>
          <cell r="C225">
            <v>2017.94</v>
          </cell>
        </row>
        <row r="226">
          <cell r="A226" t="str">
            <v>543030</v>
          </cell>
          <cell r="B226" t="str">
            <v>543030 Auditing Services  Total</v>
          </cell>
          <cell r="C226">
            <v>253135.01</v>
          </cell>
        </row>
        <row r="227">
          <cell r="A227" t="str">
            <v>543040</v>
          </cell>
          <cell r="B227" t="str">
            <v>543040 Contr&amp;Svcs Exp - Admin Svcs  Total</v>
          </cell>
          <cell r="C227">
            <v>16544996.25</v>
          </cell>
        </row>
        <row r="228">
          <cell r="A228" t="str">
            <v>543050</v>
          </cell>
          <cell r="B228" t="str">
            <v>543050 Contr&amp;Svcs Exp-Technical Svcs  Total</v>
          </cell>
          <cell r="C228">
            <v>10638229.869999997</v>
          </cell>
        </row>
        <row r="229">
          <cell r="A229" t="str">
            <v>543060</v>
          </cell>
          <cell r="B229" t="str">
            <v>543060 Contr&amp;Svcs Exp-Training Svcs  Total</v>
          </cell>
          <cell r="C229">
            <v>604.63</v>
          </cell>
        </row>
        <row r="230">
          <cell r="A230" t="str">
            <v>543150</v>
          </cell>
          <cell r="B230" t="str">
            <v>543150 Contr&amp;Svcs Exp-Legal Services  Total</v>
          </cell>
          <cell r="C230">
            <v>2133376.45</v>
          </cell>
        </row>
        <row r="231">
          <cell r="A231" t="str">
            <v>545010</v>
          </cell>
          <cell r="B231" t="str">
            <v>545010 Contr&amp;Svcs Exp-Property Services  Total</v>
          </cell>
          <cell r="C231">
            <v>141369.41</v>
          </cell>
        </row>
        <row r="232">
          <cell r="A232" t="str">
            <v>545040</v>
          </cell>
          <cell r="B232" t="str">
            <v>545040 Cont/Sv Add/Alt/Rem  Total</v>
          </cell>
          <cell r="C232">
            <v>155734.89</v>
          </cell>
        </row>
        <row r="233">
          <cell r="A233" t="str">
            <v>545080</v>
          </cell>
          <cell r="B233" t="str">
            <v>545080 Contr&amp;Svcs Exp-Pest Control  Total</v>
          </cell>
          <cell r="C233">
            <v>1163.16</v>
          </cell>
        </row>
        <row r="234">
          <cell r="A234" t="str">
            <v>545090</v>
          </cell>
          <cell r="B234" t="str">
            <v>545090 Cont/Sv Sec Elect  Total</v>
          </cell>
          <cell r="C234">
            <v>4769.28</v>
          </cell>
        </row>
        <row r="235">
          <cell r="A235" t="str">
            <v>545100</v>
          </cell>
          <cell r="B235" t="str">
            <v>545100 Contr&amp;Svcs Exp-Security Owned  Total</v>
          </cell>
          <cell r="C235">
            <v>170499.8</v>
          </cell>
        </row>
        <row r="236">
          <cell r="A236" t="str">
            <v>545120</v>
          </cell>
          <cell r="B236" t="str">
            <v>545120 Contr&amp;Svcs Exp-Temp Manpower Svcs  Total</v>
          </cell>
          <cell r="C236">
            <v>1663.2</v>
          </cell>
        </row>
        <row r="237">
          <cell r="A237" t="str">
            <v>545160</v>
          </cell>
          <cell r="B237" t="str">
            <v>545160 Contr&amp;Svcs Exp-Software Maint  Total</v>
          </cell>
          <cell r="C237">
            <v>239119.02</v>
          </cell>
        </row>
        <row r="238">
          <cell r="A238" t="str">
            <v>545510</v>
          </cell>
          <cell r="B238" t="str">
            <v>545510 Contr&amp;Svcs Exp-IT Services  Total</v>
          </cell>
          <cell r="C238">
            <v>40963</v>
          </cell>
        </row>
        <row r="239">
          <cell r="A239" t="str">
            <v>546010</v>
          </cell>
          <cell r="B239" t="str">
            <v>546010 Contr&amp;Svcs Exp-Other Services  Total</v>
          </cell>
          <cell r="C239">
            <v>16194971.91</v>
          </cell>
        </row>
        <row r="240">
          <cell r="A240" t="str">
            <v>550010</v>
          </cell>
          <cell r="B240" t="str">
            <v>550010 A &amp; G Exp-Royalties  Total</v>
          </cell>
          <cell r="C240">
            <v>19135.54</v>
          </cell>
        </row>
        <row r="241">
          <cell r="A241" t="str">
            <v>550020</v>
          </cell>
          <cell r="B241" t="str">
            <v>550020 Adm &amp; Gen Exp - Miscellaneous  Total</v>
          </cell>
          <cell r="C241">
            <v>-5783883.25</v>
          </cell>
        </row>
        <row r="242">
          <cell r="A242" t="str">
            <v>550040</v>
          </cell>
          <cell r="B242" t="str">
            <v>550040 A &amp; G Exp-Postage/Courier Svcs  Total</v>
          </cell>
          <cell r="C242">
            <v>45688.99</v>
          </cell>
        </row>
        <row r="243">
          <cell r="A243" t="str">
            <v>550070</v>
          </cell>
          <cell r="B243" t="str">
            <v>550070 A &amp; G Exp-Mgmnt/Consult Fees  Total</v>
          </cell>
          <cell r="C243">
            <v>-7552.75</v>
          </cell>
        </row>
        <row r="244">
          <cell r="A244" t="str">
            <v>550080</v>
          </cell>
          <cell r="B244" t="str">
            <v>550080 A &amp; G Exp-Club Membership &amp; Exp  Total</v>
          </cell>
          <cell r="C244">
            <v>96189.12</v>
          </cell>
        </row>
        <row r="245">
          <cell r="A245" t="str">
            <v>550090</v>
          </cell>
          <cell r="B245" t="str">
            <v>550090 A &amp; G Exp-Empl Reimburse-Veh Exp  Total</v>
          </cell>
          <cell r="C245">
            <v>460</v>
          </cell>
        </row>
        <row r="246">
          <cell r="A246" t="str">
            <v>550100</v>
          </cell>
          <cell r="B246" t="str">
            <v>550100 A &amp; G Exp-Freight  Total</v>
          </cell>
          <cell r="C246">
            <v>36232.15</v>
          </cell>
        </row>
        <row r="247">
          <cell r="A247" t="str">
            <v>550120</v>
          </cell>
          <cell r="B247" t="str">
            <v>550120 A &amp; G Exp-Capitalized Costs  Total</v>
          </cell>
          <cell r="C247">
            <v>-350620</v>
          </cell>
        </row>
        <row r="248">
          <cell r="A248" t="str">
            <v>559950</v>
          </cell>
          <cell r="B248" t="str">
            <v>559950 A &amp; G Exp-Capitalized Labor  Total</v>
          </cell>
          <cell r="C248">
            <v>-11061019.310000004</v>
          </cell>
        </row>
        <row r="249">
          <cell r="A249" t="str">
            <v>559951</v>
          </cell>
          <cell r="B249" t="str">
            <v>559951 A &amp; G Exp-Capitalized Materials  Total</v>
          </cell>
          <cell r="C249">
            <v>-64624050.42000002</v>
          </cell>
        </row>
        <row r="250">
          <cell r="A250" t="str">
            <v>559952</v>
          </cell>
          <cell r="B250" t="str">
            <v>559952 A &amp; G Exp-Capitalized AFUDC-Debt  Total</v>
          </cell>
          <cell r="C250">
            <v>-2240119.23</v>
          </cell>
        </row>
        <row r="251">
          <cell r="A251" t="str">
            <v>559953</v>
          </cell>
          <cell r="B251" t="str">
            <v>559953 Cap AFUDC-Equity  Total</v>
          </cell>
          <cell r="C251">
            <v>-2348004.23</v>
          </cell>
        </row>
        <row r="252">
          <cell r="A252" t="str">
            <v>559954</v>
          </cell>
          <cell r="B252" t="str">
            <v>559954 A &amp; G Exp-Capitalized Other Exp  Total</v>
          </cell>
          <cell r="C252">
            <v>-102775380.83999997</v>
          </cell>
        </row>
        <row r="253">
          <cell r="A253" t="str">
            <v>559960</v>
          </cell>
          <cell r="B253" t="str">
            <v>559960 A &amp; G Exp-Deferred Labor  Total</v>
          </cell>
          <cell r="C253">
            <v>-49407.25</v>
          </cell>
        </row>
        <row r="254">
          <cell r="A254" t="str">
            <v>559961</v>
          </cell>
          <cell r="B254" t="str">
            <v>559961 A &amp; G Exp-Deferred Materials  Total</v>
          </cell>
          <cell r="C254">
            <v>3081405.92</v>
          </cell>
        </row>
        <row r="255">
          <cell r="A255" t="str">
            <v>559964</v>
          </cell>
          <cell r="B255" t="str">
            <v>559964 A &amp; G Exp-Deferred Other Exp  Total</v>
          </cell>
          <cell r="C255">
            <v>-1548368.63</v>
          </cell>
        </row>
        <row r="256">
          <cell r="A256" t="str">
            <v>560020</v>
          </cell>
          <cell r="B256" t="str">
            <v>560020 Claims/Settlements  Total</v>
          </cell>
          <cell r="C256">
            <v>309129.24</v>
          </cell>
        </row>
        <row r="257">
          <cell r="A257" t="str">
            <v>560030</v>
          </cell>
          <cell r="B257" t="str">
            <v>560030 Insurance Exp-Blanket Crime  Total</v>
          </cell>
          <cell r="C257">
            <v>2140.08</v>
          </cell>
        </row>
        <row r="258">
          <cell r="A258" t="str">
            <v>560050</v>
          </cell>
          <cell r="B258" t="str">
            <v>560050 Insurance Exp-Boiler  Total</v>
          </cell>
          <cell r="C258">
            <v>508304.82</v>
          </cell>
        </row>
        <row r="259">
          <cell r="A259" t="str">
            <v>560060</v>
          </cell>
          <cell r="B259" t="str">
            <v>560060 Insurance Exp-Business Travel  Total</v>
          </cell>
          <cell r="C259">
            <v>6705.24</v>
          </cell>
        </row>
        <row r="260">
          <cell r="A260" t="str">
            <v>560070</v>
          </cell>
          <cell r="B260" t="str">
            <v>560070 Insurance Exp-Excess Liability  Total</v>
          </cell>
          <cell r="C260">
            <v>127617.27</v>
          </cell>
        </row>
        <row r="261">
          <cell r="A261" t="str">
            <v>560090</v>
          </cell>
          <cell r="B261" t="str">
            <v>560090 Insurance Exp-General Liability  Total</v>
          </cell>
          <cell r="C261">
            <v>11166.24</v>
          </cell>
        </row>
        <row r="262">
          <cell r="A262" t="str">
            <v>560110</v>
          </cell>
          <cell r="B262" t="str">
            <v>560110 Insurance Exp-Property  Total</v>
          </cell>
          <cell r="C262">
            <v>1124184.83</v>
          </cell>
        </row>
        <row r="263">
          <cell r="A263" t="str">
            <v>560115</v>
          </cell>
          <cell r="B263" t="str">
            <v>560115 Insurance Exp-Other  Total</v>
          </cell>
          <cell r="C263">
            <v>1422.98</v>
          </cell>
        </row>
        <row r="264">
          <cell r="A264" t="str">
            <v>560120</v>
          </cell>
          <cell r="B264" t="str">
            <v>560120 Insurance Exp-Umbrella Liability  Total</v>
          </cell>
          <cell r="C264">
            <v>-17144.02</v>
          </cell>
        </row>
        <row r="265">
          <cell r="A265" t="str">
            <v>562140</v>
          </cell>
          <cell r="B265" t="str">
            <v>562140 Cust&amp;Mktg Exp-Advertising-Gen  Total</v>
          </cell>
          <cell r="C265">
            <v>23911.53</v>
          </cell>
        </row>
        <row r="266">
          <cell r="A266" t="str">
            <v>562142</v>
          </cell>
          <cell r="B266" t="str">
            <v>562142 Advertising-Info  Total</v>
          </cell>
          <cell r="C266">
            <v>23818.36</v>
          </cell>
        </row>
        <row r="267">
          <cell r="A267" t="str">
            <v>565010</v>
          </cell>
          <cell r="B267" t="str">
            <v>565010 Repairs and Maintenance Expenses  Total</v>
          </cell>
          <cell r="C267">
            <v>307695.47</v>
          </cell>
        </row>
        <row r="268">
          <cell r="A268" t="str">
            <v>565020</v>
          </cell>
          <cell r="B268" t="str">
            <v>565020 Repairs &amp; Maintenance-Corrective  Total</v>
          </cell>
          <cell r="C268">
            <v>61673.06</v>
          </cell>
        </row>
        <row r="269">
          <cell r="A269" t="str">
            <v>565030</v>
          </cell>
          <cell r="B269" t="str">
            <v>565030 Rep &amp; Maint-Prev  Total</v>
          </cell>
          <cell r="C269">
            <v>9431.55</v>
          </cell>
        </row>
        <row r="270">
          <cell r="A270" t="str">
            <v>566020</v>
          </cell>
          <cell r="B270" t="str">
            <v>566020 Donations-Non-Cash  Total</v>
          </cell>
          <cell r="C270">
            <v>6400</v>
          </cell>
        </row>
        <row r="271">
          <cell r="A271" t="str">
            <v>566030</v>
          </cell>
          <cell r="B271" t="str">
            <v>566030 Sponsorships/Contributions  Total</v>
          </cell>
          <cell r="C271">
            <v>1000</v>
          </cell>
        </row>
        <row r="272">
          <cell r="A272" t="str">
            <v>571020</v>
          </cell>
          <cell r="B272" t="str">
            <v>571020 Utilities Exp-Telephone  Total</v>
          </cell>
          <cell r="C272">
            <v>3434.93</v>
          </cell>
        </row>
        <row r="273">
          <cell r="A273" t="str">
            <v>571040</v>
          </cell>
          <cell r="B273" t="str">
            <v>571040 Utilities Expenses - Water  Total</v>
          </cell>
          <cell r="C273">
            <v>34458.95</v>
          </cell>
        </row>
        <row r="274">
          <cell r="A274" t="str">
            <v>571050</v>
          </cell>
          <cell r="B274" t="str">
            <v>571050 Utilities Exp-Other  Total</v>
          </cell>
          <cell r="C274">
            <v>1249888.46</v>
          </cell>
        </row>
        <row r="275">
          <cell r="A275" t="str">
            <v>621007</v>
          </cell>
          <cell r="B275" t="str">
            <v>621007 Administrative  Total</v>
          </cell>
          <cell r="C275">
            <v>8082.91</v>
          </cell>
        </row>
        <row r="276">
          <cell r="A276" t="str">
            <v>621008</v>
          </cell>
          <cell r="B276" t="str">
            <v>621008 Technical Support  Total</v>
          </cell>
          <cell r="C276">
            <v>-5465.19</v>
          </cell>
        </row>
        <row r="277">
          <cell r="A277" t="str">
            <v>621011</v>
          </cell>
          <cell r="B277" t="str">
            <v>621011 Information Technology  Total</v>
          </cell>
          <cell r="C277">
            <v>2052390.4</v>
          </cell>
        </row>
        <row r="278">
          <cell r="A278" t="str">
            <v>621012</v>
          </cell>
          <cell r="B278" t="str">
            <v>621012 Purchasing &amp; Logistics  Total</v>
          </cell>
          <cell r="C278">
            <v>2514436.62</v>
          </cell>
        </row>
        <row r="279">
          <cell r="A279" t="str">
            <v>621013</v>
          </cell>
          <cell r="B279" t="str">
            <v>621013 Office Support Services  Total</v>
          </cell>
          <cell r="C279">
            <v>77654.68</v>
          </cell>
        </row>
        <row r="280">
          <cell r="A280" t="str">
            <v>621014</v>
          </cell>
          <cell r="B280" t="str">
            <v>621014 Facilities Management  Total</v>
          </cell>
          <cell r="C280">
            <v>1584380.19</v>
          </cell>
        </row>
        <row r="281">
          <cell r="A281" t="str">
            <v>621015</v>
          </cell>
          <cell r="B281" t="str">
            <v>621015 Security Services  Total</v>
          </cell>
          <cell r="C281">
            <v>597050.33</v>
          </cell>
        </row>
        <row r="282">
          <cell r="A282" t="str">
            <v>621016</v>
          </cell>
          <cell r="B282" t="str">
            <v>621016 Fleet Maintenance  Total</v>
          </cell>
          <cell r="C282">
            <v>1528237.93</v>
          </cell>
        </row>
        <row r="283">
          <cell r="A283" t="str">
            <v>621017</v>
          </cell>
          <cell r="B283" t="str">
            <v>621017 Fleet Adj, Damg, Mod  Total</v>
          </cell>
          <cell r="C283">
            <v>74563.48</v>
          </cell>
        </row>
        <row r="284">
          <cell r="A284" t="str">
            <v>621019</v>
          </cell>
          <cell r="B284" t="str">
            <v>621019 Fleet Services  Total</v>
          </cell>
          <cell r="C284">
            <v>99.82</v>
          </cell>
        </row>
        <row r="285">
          <cell r="A285" t="str">
            <v>621023</v>
          </cell>
          <cell r="B285" t="str">
            <v>621023 Shops  Total</v>
          </cell>
          <cell r="C285">
            <v>209584.36</v>
          </cell>
        </row>
        <row r="286">
          <cell r="A286" t="str">
            <v>641001</v>
          </cell>
          <cell r="B286" t="str">
            <v>641001 Construction Overhead  Total</v>
          </cell>
          <cell r="C286">
            <v>36563.95</v>
          </cell>
        </row>
        <row r="287">
          <cell r="A287" t="str">
            <v>641002</v>
          </cell>
          <cell r="B287" t="str">
            <v>641002 Stores Overhead  Total</v>
          </cell>
          <cell r="C287">
            <v>2695.91</v>
          </cell>
        </row>
        <row r="288">
          <cell r="A288" t="str">
            <v>641003</v>
          </cell>
          <cell r="B288" t="str">
            <v>641003 Transportation Overhead  Total</v>
          </cell>
          <cell r="C288">
            <v>37520.95</v>
          </cell>
        </row>
        <row r="289">
          <cell r="A289" t="str">
            <v>642001</v>
          </cell>
          <cell r="B289" t="str">
            <v>642001 Variable  Total</v>
          </cell>
          <cell r="C289">
            <v>0</v>
          </cell>
        </row>
        <row r="290">
          <cell r="A290" t="str">
            <v>642002</v>
          </cell>
          <cell r="B290" t="str">
            <v>642002 Operations  Total</v>
          </cell>
          <cell r="C290">
            <v>0</v>
          </cell>
        </row>
        <row r="291">
          <cell r="A291" t="str">
            <v>642003</v>
          </cell>
          <cell r="B291" t="str">
            <v>642003 Maintenance  Total</v>
          </cell>
          <cell r="C291">
            <v>0</v>
          </cell>
        </row>
        <row r="292">
          <cell r="A292" t="str">
            <v>642004</v>
          </cell>
          <cell r="B292" t="str">
            <v>642004 Regulatory  Total</v>
          </cell>
          <cell r="C292">
            <v>0</v>
          </cell>
        </row>
        <row r="293">
          <cell r="A293" t="str">
            <v>642006</v>
          </cell>
          <cell r="B293" t="str">
            <v>642006 Projects  Total</v>
          </cell>
          <cell r="C293">
            <v>2387200.86</v>
          </cell>
        </row>
        <row r="294">
          <cell r="A294" t="str">
            <v>642007</v>
          </cell>
          <cell r="B294" t="str">
            <v>642007 Administrative  Total</v>
          </cell>
          <cell r="C294">
            <v>15</v>
          </cell>
        </row>
        <row r="295">
          <cell r="A295" t="str">
            <v>642008</v>
          </cell>
          <cell r="B295" t="str">
            <v>642008 Technical Support  Total</v>
          </cell>
          <cell r="C295">
            <v>0</v>
          </cell>
        </row>
        <row r="296">
          <cell r="A296" t="str">
            <v>642010</v>
          </cell>
          <cell r="B296" t="str">
            <v>642010 Initiatives  Total</v>
          </cell>
          <cell r="C296">
            <v>3.7914560380158946E-11</v>
          </cell>
        </row>
        <row r="297">
          <cell r="A297" t="str">
            <v>642025</v>
          </cell>
          <cell r="B297" t="str">
            <v>642025 Finance &amp; Reg  Total</v>
          </cell>
          <cell r="C297">
            <v>2619444.19</v>
          </cell>
        </row>
        <row r="298">
          <cell r="A298" t="str">
            <v>642026</v>
          </cell>
          <cell r="B298" t="str">
            <v>642026 Human Resources  Total</v>
          </cell>
          <cell r="C298">
            <v>2220593.17</v>
          </cell>
        </row>
        <row r="299">
          <cell r="A299" t="str">
            <v>642027</v>
          </cell>
          <cell r="B299" t="str">
            <v>642027 Legal  Total</v>
          </cell>
          <cell r="C299">
            <v>54346.35</v>
          </cell>
        </row>
        <row r="300">
          <cell r="A300" t="str">
            <v>642051</v>
          </cell>
          <cell r="B300" t="str">
            <v>642051 Investment Recovery  Total</v>
          </cell>
          <cell r="C300">
            <v>95493.12</v>
          </cell>
        </row>
        <row r="301">
          <cell r="A301" t="str">
            <v>642052</v>
          </cell>
          <cell r="B301" t="str">
            <v>642052 Financial Transactions Fixed  Total</v>
          </cell>
          <cell r="C301">
            <v>402043.92</v>
          </cell>
        </row>
        <row r="302">
          <cell r="A302" t="str">
            <v>642053</v>
          </cell>
          <cell r="B302" t="str">
            <v>642053 Shared Services Admin &amp; X-Charges  Total</v>
          </cell>
          <cell r="C302">
            <v>1191671.83</v>
          </cell>
        </row>
        <row r="303">
          <cell r="A303" t="str">
            <v>642059</v>
          </cell>
          <cell r="B303" t="str">
            <v>642059 Facility Operations &amp; Maint.  Total</v>
          </cell>
          <cell r="C303">
            <v>141318</v>
          </cell>
        </row>
        <row r="304">
          <cell r="A304" t="str">
            <v>642060</v>
          </cell>
          <cell r="B304" t="str">
            <v>642060 Security Services  Total</v>
          </cell>
          <cell r="C304">
            <v>119002.68</v>
          </cell>
        </row>
        <row r="305">
          <cell r="A305" t="str">
            <v>642061</v>
          </cell>
          <cell r="B305" t="str">
            <v>642061 Purchasing/Contract Services  Total</v>
          </cell>
          <cell r="C305">
            <v>2357587.55</v>
          </cell>
        </row>
        <row r="306">
          <cell r="A306" t="str">
            <v>642062</v>
          </cell>
          <cell r="B306" t="str">
            <v>642062 Material Logistics  Total</v>
          </cell>
          <cell r="C306">
            <v>3061013.98</v>
          </cell>
        </row>
        <row r="307">
          <cell r="A307" t="str">
            <v>642071</v>
          </cell>
          <cell r="B307" t="str">
            <v>642071 Fleet Allocation  Total</v>
          </cell>
          <cell r="C307">
            <v>938415.28</v>
          </cell>
        </row>
        <row r="308">
          <cell r="A308" t="str">
            <v>642083</v>
          </cell>
          <cell r="B308" t="str">
            <v>642083 Shared Services Allocation  Total</v>
          </cell>
          <cell r="C308">
            <v>-4.9112713895738125E-11</v>
          </cell>
        </row>
        <row r="309">
          <cell r="A309" t="str">
            <v>642086</v>
          </cell>
          <cell r="B309" t="str">
            <v>642086 Claims Administration  Total</v>
          </cell>
          <cell r="C309">
            <v>11888.02</v>
          </cell>
        </row>
        <row r="310">
          <cell r="A310" t="str">
            <v>642088</v>
          </cell>
          <cell r="B310" t="str">
            <v>642088 Convenience Copiers  Total</v>
          </cell>
          <cell r="C310">
            <v>222810</v>
          </cell>
        </row>
        <row r="311">
          <cell r="A311" t="str">
            <v>642097</v>
          </cell>
          <cell r="B311" t="str">
            <v>642097 Mail Services  Total</v>
          </cell>
          <cell r="C311">
            <v>161313.72</v>
          </cell>
        </row>
        <row r="312">
          <cell r="A312" t="str">
            <v>642098</v>
          </cell>
          <cell r="B312" t="str">
            <v>642098 Records Management  Total</v>
          </cell>
          <cell r="C312">
            <v>18747</v>
          </cell>
        </row>
        <row r="313">
          <cell r="A313" t="str">
            <v>642099</v>
          </cell>
          <cell r="B313" t="str">
            <v>642099 IT Admin &amp; X-Charges  Total</v>
          </cell>
          <cell r="C313">
            <v>235696.38</v>
          </cell>
        </row>
        <row r="314">
          <cell r="A314" t="str">
            <v>642100</v>
          </cell>
          <cell r="B314" t="str">
            <v>642100 Corporate Communications  Total</v>
          </cell>
          <cell r="C314">
            <v>1.9172148313373327E-09</v>
          </cell>
        </row>
        <row r="315">
          <cell r="A315" t="str">
            <v>642201</v>
          </cell>
          <cell r="B315" t="str">
            <v>642201 Allocation from REI Corporate OH  Total</v>
          </cell>
          <cell r="C315">
            <v>18954893.66</v>
          </cell>
        </row>
        <row r="316">
          <cell r="A316" t="str">
            <v>643001</v>
          </cell>
          <cell r="B316" t="str">
            <v>643001 Labor-ST-IntActAlloc  Total</v>
          </cell>
          <cell r="C316">
            <v>229375.97000000108</v>
          </cell>
        </row>
        <row r="317">
          <cell r="A317" t="str">
            <v>643002</v>
          </cell>
          <cell r="B317" t="str">
            <v>643002 Labor 1 1/2-IntActAl  Total</v>
          </cell>
          <cell r="C317">
            <v>60596.18999999973</v>
          </cell>
        </row>
        <row r="318">
          <cell r="A318" t="str">
            <v>643003</v>
          </cell>
          <cell r="B318" t="str">
            <v>643003 Labor-DBL-IntActAll  Total</v>
          </cell>
          <cell r="C318">
            <v>2774.9899999999434</v>
          </cell>
        </row>
        <row r="319">
          <cell r="A319" t="str">
            <v>643004</v>
          </cell>
          <cell r="B319" t="str">
            <v>643004 Billable Hours  Total</v>
          </cell>
          <cell r="C319">
            <v>-166249.14</v>
          </cell>
        </row>
        <row r="320">
          <cell r="A320" t="str">
            <v>643005</v>
          </cell>
          <cell r="B320" t="str">
            <v>643005 Billable Hours Unregulated  Total</v>
          </cell>
          <cell r="C320">
            <v>-1740218.04</v>
          </cell>
        </row>
        <row r="321">
          <cell r="A321" t="str">
            <v>643006</v>
          </cell>
          <cell r="B321" t="str">
            <v>643006 Distribution Labor Unregulated  Total</v>
          </cell>
          <cell r="C321">
            <v>-4061.33</v>
          </cell>
        </row>
        <row r="322">
          <cell r="A322" t="str">
            <v>643007</v>
          </cell>
          <cell r="B322" t="str">
            <v>643007 Administrative Labor  Total</v>
          </cell>
          <cell r="C322">
            <v>79650.75</v>
          </cell>
        </row>
        <row r="323">
          <cell r="A323" t="str">
            <v>643009</v>
          </cell>
          <cell r="B323" t="str">
            <v>643009 Internal Audit Department Labor  Total</v>
          </cell>
          <cell r="C323">
            <v>47688.57</v>
          </cell>
        </row>
        <row r="324">
          <cell r="A324" t="str">
            <v>643012</v>
          </cell>
          <cell r="B324" t="str">
            <v>643012 Labor-DT-IntActAlloc  Total</v>
          </cell>
          <cell r="C324">
            <v>241.49</v>
          </cell>
        </row>
        <row r="325">
          <cell r="A325" t="str">
            <v>643500</v>
          </cell>
          <cell r="B325" t="str">
            <v>643500 Contractor Services  Total</v>
          </cell>
          <cell r="C325">
            <v>0</v>
          </cell>
        </row>
        <row r="326">
          <cell r="A326" t="str">
            <v>643501</v>
          </cell>
          <cell r="B326" t="str">
            <v>643501 Fleet Fuel  Total</v>
          </cell>
          <cell r="C326">
            <v>2153.29</v>
          </cell>
        </row>
        <row r="327">
          <cell r="A327" t="str">
            <v>643502</v>
          </cell>
          <cell r="B327" t="str">
            <v>643502 Fleet Pool Vehicles  Total</v>
          </cell>
          <cell r="C327">
            <v>13527.93</v>
          </cell>
        </row>
        <row r="328">
          <cell r="A328" t="str">
            <v>643503</v>
          </cell>
          <cell r="B328" t="str">
            <v>643503 Training  Total</v>
          </cell>
          <cell r="C328">
            <v>40042.5</v>
          </cell>
        </row>
        <row r="329">
          <cell r="A329" t="str">
            <v>643505</v>
          </cell>
          <cell r="B329" t="str">
            <v>643505 Facility ED&amp;C Services  Total</v>
          </cell>
          <cell r="C329">
            <v>48451.64</v>
          </cell>
        </row>
        <row r="330">
          <cell r="A330" t="str">
            <v>643507</v>
          </cell>
          <cell r="B330" t="str">
            <v>643507 IT Solutions Delivery  Total</v>
          </cell>
          <cell r="C330">
            <v>1157880</v>
          </cell>
        </row>
        <row r="331">
          <cell r="A331" t="str">
            <v>643508</v>
          </cell>
          <cell r="B331" t="str">
            <v>643508 IT Desktop Support  Total</v>
          </cell>
          <cell r="C331">
            <v>3458907.12</v>
          </cell>
        </row>
        <row r="332">
          <cell r="A332" t="str">
            <v>643510</v>
          </cell>
          <cell r="B332" t="str">
            <v>643510 IT Telecom Services  Total</v>
          </cell>
          <cell r="C332">
            <v>1326461.51</v>
          </cell>
        </row>
        <row r="333">
          <cell r="A333" t="str">
            <v>643512</v>
          </cell>
          <cell r="B333" t="str">
            <v>643512 Shop Services  Total</v>
          </cell>
          <cell r="C333">
            <v>459</v>
          </cell>
        </row>
        <row r="334">
          <cell r="A334" t="str">
            <v>643516</v>
          </cell>
          <cell r="B334" t="str">
            <v>643516 Logistics Hours  Total</v>
          </cell>
          <cell r="C334">
            <v>20159.82</v>
          </cell>
        </row>
        <row r="335">
          <cell r="A335" t="str">
            <v>643518</v>
          </cell>
          <cell r="B335" t="str">
            <v>643518 Purchasing Hours  Total</v>
          </cell>
          <cell r="C335">
            <v>1491.6</v>
          </cell>
        </row>
        <row r="336">
          <cell r="A336" t="str">
            <v>643519</v>
          </cell>
          <cell r="B336" t="str">
            <v>643519 Graphics  Total</v>
          </cell>
          <cell r="C336">
            <v>24523.4</v>
          </cell>
        </row>
        <row r="337">
          <cell r="A337" t="str">
            <v>643520</v>
          </cell>
          <cell r="B337" t="str">
            <v>643520 Fine Printing  Total</v>
          </cell>
          <cell r="C337">
            <v>11967</v>
          </cell>
        </row>
        <row r="338">
          <cell r="A338" t="str">
            <v>643521</v>
          </cell>
          <cell r="B338" t="str">
            <v>643521 Office Supplies  Total</v>
          </cell>
          <cell r="C338">
            <v>88906.5</v>
          </cell>
        </row>
        <row r="339">
          <cell r="A339" t="str">
            <v>643522</v>
          </cell>
          <cell r="B339" t="str">
            <v>643522 Fleet Testing  Total</v>
          </cell>
          <cell r="C339">
            <v>790</v>
          </cell>
        </row>
        <row r="340">
          <cell r="A340" t="str">
            <v>643523</v>
          </cell>
          <cell r="B340" t="str">
            <v>643523 Transportation Expense  Total</v>
          </cell>
          <cell r="C340">
            <v>369.1</v>
          </cell>
        </row>
        <row r="341">
          <cell r="A341" t="str">
            <v>643524</v>
          </cell>
          <cell r="B341" t="str">
            <v>643524 Document Services  Total</v>
          </cell>
          <cell r="C341">
            <v>261159</v>
          </cell>
        </row>
        <row r="342">
          <cell r="A342" t="str">
            <v>643525</v>
          </cell>
          <cell r="B342" t="str">
            <v>643525 Power Oper Equip Exp  Total</v>
          </cell>
          <cell r="C342">
            <v>429</v>
          </cell>
        </row>
        <row r="343">
          <cell r="A343" t="str">
            <v>643526</v>
          </cell>
          <cell r="B343" t="str">
            <v>643526 Forms Design and Management  Total</v>
          </cell>
          <cell r="C343">
            <v>37683.84</v>
          </cell>
        </row>
        <row r="344">
          <cell r="A344" t="str">
            <v>643528</v>
          </cell>
          <cell r="B344" t="str">
            <v>643528 Technical Support Billings  Total</v>
          </cell>
          <cell r="C344">
            <v>130965.17</v>
          </cell>
        </row>
        <row r="345">
          <cell r="A345" t="str">
            <v>644014</v>
          </cell>
          <cell r="B345" t="str">
            <v>644014 Conemaugh Station Bargaining OT  Total</v>
          </cell>
          <cell r="C345">
            <v>352.18</v>
          </cell>
        </row>
        <row r="346">
          <cell r="A346" t="str">
            <v>644015</v>
          </cell>
          <cell r="B346" t="str">
            <v>644015 Conemaugh Station Bargaining ST  Total</v>
          </cell>
          <cell r="C346">
            <v>347.13</v>
          </cell>
        </row>
        <row r="347">
          <cell r="A347" t="str">
            <v>644081</v>
          </cell>
          <cell r="B347" t="str">
            <v>644081 Keystone Station Bargaining ST  Total</v>
          </cell>
          <cell r="C347">
            <v>115.71</v>
          </cell>
        </row>
        <row r="348">
          <cell r="A348" t="str">
            <v>644102</v>
          </cell>
          <cell r="B348" t="str">
            <v>644102 Mobile Maintenance Exempt ST  Total</v>
          </cell>
          <cell r="C348">
            <v>11027.25</v>
          </cell>
        </row>
        <row r="349">
          <cell r="A349" t="str">
            <v>644121</v>
          </cell>
          <cell r="B349" t="str">
            <v>644121 Portland Station Bargaining ST  Total</v>
          </cell>
          <cell r="C349">
            <v>154.08</v>
          </cell>
        </row>
        <row r="350">
          <cell r="A350" t="str">
            <v>644134</v>
          </cell>
          <cell r="B350" t="str">
            <v>644134 Seward Station Bargaining OT  Total</v>
          </cell>
          <cell r="C350">
            <v>64.38</v>
          </cell>
        </row>
        <row r="351">
          <cell r="A351" t="str">
            <v>644141</v>
          </cell>
          <cell r="B351" t="str">
            <v>644141 Shawville Station Bargaining OT  Total</v>
          </cell>
          <cell r="C351">
            <v>311.52</v>
          </cell>
        </row>
        <row r="352">
          <cell r="A352" t="str">
            <v>644142</v>
          </cell>
          <cell r="B352" t="str">
            <v>644142 Shawville Station Bargaining ST  Total</v>
          </cell>
          <cell r="C352">
            <v>614.27</v>
          </cell>
        </row>
        <row r="353">
          <cell r="A353" t="str">
            <v>644151</v>
          </cell>
          <cell r="B353" t="str">
            <v>644151 Titus Station Exempt ST  Total</v>
          </cell>
          <cell r="C353">
            <v>2715.09</v>
          </cell>
        </row>
        <row r="354">
          <cell r="A354" t="str">
            <v>702010</v>
          </cell>
          <cell r="B354" t="str">
            <v>702010 Depreciation Exp  Total</v>
          </cell>
          <cell r="C354">
            <v>618159293.81</v>
          </cell>
        </row>
        <row r="355">
          <cell r="A355" t="str">
            <v>702050</v>
          </cell>
          <cell r="B355" t="str">
            <v>702050 Depreciation Exp-Transportation  Total</v>
          </cell>
          <cell r="C355">
            <v>1467920.19</v>
          </cell>
        </row>
        <row r="356">
          <cell r="A356" t="str">
            <v>702060</v>
          </cell>
          <cell r="B356" t="str">
            <v>702060 Depr Exp-HIPG Regulated Post 1994  Total</v>
          </cell>
          <cell r="C356">
            <v>0</v>
          </cell>
        </row>
        <row r="357">
          <cell r="A357" t="str">
            <v>704010</v>
          </cell>
          <cell r="B357" t="str">
            <v>704010 Amortization Exp - Intangibles  Total</v>
          </cell>
          <cell r="C357">
            <v>1151342.75</v>
          </cell>
        </row>
        <row r="358">
          <cell r="A358" t="str">
            <v>704020</v>
          </cell>
          <cell r="B358" t="str">
            <v>704020 Amort-Limit Term Plt  Total</v>
          </cell>
          <cell r="C358">
            <v>139929.19</v>
          </cell>
        </row>
        <row r="359">
          <cell r="A359" t="str">
            <v>708120</v>
          </cell>
          <cell r="B359" t="str">
            <v>708120 Interest Exp-AFUDC-Debt  Total</v>
          </cell>
          <cell r="C359">
            <v>-42853.59</v>
          </cell>
        </row>
        <row r="360">
          <cell r="A360" t="str">
            <v>708250</v>
          </cell>
          <cell r="B360" t="str">
            <v>708250 Financing Exp  Total</v>
          </cell>
          <cell r="C360">
            <v>-1.955777406692505E-08</v>
          </cell>
        </row>
        <row r="361">
          <cell r="A361" t="str">
            <v>711998</v>
          </cell>
          <cell r="B361" t="str">
            <v>711998 Interest Exp-AFUDC Equity  Total</v>
          </cell>
          <cell r="C361">
            <v>2348114.77</v>
          </cell>
        </row>
        <row r="362">
          <cell r="A362" t="str">
            <v>711999</v>
          </cell>
          <cell r="B362" t="str">
            <v>711999 Interest Exp-AFUDC Debt  Total</v>
          </cell>
          <cell r="C362">
            <v>2240297.8</v>
          </cell>
        </row>
        <row r="363">
          <cell r="A363" t="str">
            <v>720020</v>
          </cell>
          <cell r="B363" t="str">
            <v>720020 Permits &amp; Licenses  Total</v>
          </cell>
          <cell r="C363">
            <v>99.03</v>
          </cell>
        </row>
        <row r="364">
          <cell r="A364" t="str">
            <v>722020</v>
          </cell>
          <cell r="B364" t="str">
            <v>722020 Govt Chg &amp; Levies  Total</v>
          </cell>
          <cell r="C364">
            <v>200</v>
          </cell>
        </row>
        <row r="365">
          <cell r="A365" t="str">
            <v>722140</v>
          </cell>
          <cell r="B365" t="str">
            <v>722140 Misc Taxes Exp  Total</v>
          </cell>
          <cell r="C365">
            <v>17157.5</v>
          </cell>
        </row>
        <row r="366">
          <cell r="A366" t="str">
            <v>722150</v>
          </cell>
          <cell r="B366" t="str">
            <v>722150 Other Taxes Expenses - Property  Total</v>
          </cell>
          <cell r="C366">
            <v>38466094.78</v>
          </cell>
        </row>
        <row r="367">
          <cell r="A367" t="str">
            <v>722160</v>
          </cell>
          <cell r="B367" t="str">
            <v>722160 Other Taxes Exp-FICA  Total</v>
          </cell>
          <cell r="C367">
            <v>9334846.16</v>
          </cell>
        </row>
        <row r="368">
          <cell r="A368" t="str">
            <v>722170</v>
          </cell>
          <cell r="B368" t="str">
            <v>722170 Other Taxes Exp-Unemployment  Total</v>
          </cell>
          <cell r="C368">
            <v>429529.31</v>
          </cell>
        </row>
        <row r="369">
          <cell r="A369" t="str">
            <v>722181</v>
          </cell>
          <cell r="B369" t="str">
            <v>722181 Misc Empl Taxes  Total</v>
          </cell>
          <cell r="C369">
            <v>809.76</v>
          </cell>
        </row>
        <row r="370">
          <cell r="A370" t="str">
            <v>722210</v>
          </cell>
          <cell r="B370" t="str">
            <v>722210 Oth Tax-Prop-HIPG Reg Mkt-Bas NOI  Total</v>
          </cell>
          <cell r="C370">
            <v>0</v>
          </cell>
        </row>
      </sheetData>
      <sheetData sheetId="4">
        <row r="6">
          <cell r="A6" t="str">
            <v>515040</v>
          </cell>
          <cell r="B6" t="str">
            <v>515040 Sal&amp;Wages Exp-Bonus/Inc-Exempt </v>
          </cell>
          <cell r="C6">
            <v>-2500</v>
          </cell>
        </row>
        <row r="7">
          <cell r="A7" t="str">
            <v>515050</v>
          </cell>
          <cell r="B7" t="str">
            <v>515050 Non-prod-Exempt </v>
          </cell>
          <cell r="C7">
            <v>11976.2</v>
          </cell>
        </row>
        <row r="8">
          <cell r="A8" t="str">
            <v>515052</v>
          </cell>
          <cell r="B8" t="str">
            <v>515052 Non-prod-Non-Exempt </v>
          </cell>
          <cell r="C8">
            <v>2274.64</v>
          </cell>
        </row>
        <row r="9">
          <cell r="A9" t="str">
            <v>515060</v>
          </cell>
          <cell r="B9" t="str">
            <v>515060 Sal&amp;Wages Exp-Temporary/Contract </v>
          </cell>
          <cell r="C9">
            <v>2183.16</v>
          </cell>
        </row>
        <row r="10">
          <cell r="A10" t="str">
            <v>517987</v>
          </cell>
          <cell r="B10" t="str">
            <v>517987 Sal&amp;Wages Exp-Commissions </v>
          </cell>
          <cell r="C10">
            <v>-67.61</v>
          </cell>
        </row>
        <row r="11">
          <cell r="A11" t="str">
            <v>517992</v>
          </cell>
          <cell r="B11" t="str">
            <v>517992 Oth Comp-Non-Exempt </v>
          </cell>
          <cell r="C11">
            <v>10</v>
          </cell>
        </row>
        <row r="12">
          <cell r="A12" t="str">
            <v>517994</v>
          </cell>
          <cell r="B12" t="str">
            <v>517994 Sal&amp;Wages Exp-Overtime Non-Exempt </v>
          </cell>
          <cell r="C12">
            <v>210.93</v>
          </cell>
        </row>
        <row r="13">
          <cell r="A13" t="str">
            <v>517995</v>
          </cell>
          <cell r="B13" t="str">
            <v>517995 Sal&amp;Wages Exp-Regular Non-Exempt </v>
          </cell>
          <cell r="C13">
            <v>-2495.64</v>
          </cell>
        </row>
        <row r="14">
          <cell r="A14" t="str">
            <v>517996</v>
          </cell>
          <cell r="B14" t="str">
            <v>517996 Sal&amp;Wages Exp-Other Comp-Exempt </v>
          </cell>
          <cell r="C14">
            <v>4000</v>
          </cell>
        </row>
        <row r="15">
          <cell r="A15" t="str">
            <v>517999</v>
          </cell>
          <cell r="B15" t="str">
            <v>517999 Sal&amp;Wages Exp-Regular Exempt </v>
          </cell>
          <cell r="C15">
            <v>-26992.21</v>
          </cell>
        </row>
        <row r="16">
          <cell r="A16" t="str">
            <v>522010</v>
          </cell>
          <cell r="B16" t="str">
            <v>522010 Employ Rel Exp-Employee Travel </v>
          </cell>
          <cell r="C16">
            <v>1814.6</v>
          </cell>
        </row>
        <row r="17">
          <cell r="A17" t="str">
            <v>522030</v>
          </cell>
          <cell r="B17" t="str">
            <v>522030 Employ Rel Exp-Registration </v>
          </cell>
          <cell r="C17">
            <v>1545</v>
          </cell>
        </row>
        <row r="18">
          <cell r="A18" t="str">
            <v>522060</v>
          </cell>
          <cell r="B18" t="str">
            <v>522060 Employ Rel Exp-Bus Meals/Ent </v>
          </cell>
          <cell r="C18">
            <v>8344.5</v>
          </cell>
        </row>
        <row r="19">
          <cell r="A19" t="str">
            <v>522061</v>
          </cell>
          <cell r="B19" t="str">
            <v>522061 Meals/Ent-PCard </v>
          </cell>
          <cell r="C19">
            <v>-35.33</v>
          </cell>
        </row>
        <row r="20">
          <cell r="A20" t="str">
            <v>522090</v>
          </cell>
          <cell r="B20" t="str">
            <v>522090 Employ Rel Exp-Awards/Gifts </v>
          </cell>
          <cell r="C20">
            <v>100.86</v>
          </cell>
        </row>
        <row r="21">
          <cell r="A21" t="str">
            <v>522130</v>
          </cell>
          <cell r="B21" t="str">
            <v>522130 Employ Rel Exp-Miscellaneous </v>
          </cell>
          <cell r="C21">
            <v>2614</v>
          </cell>
        </row>
        <row r="22">
          <cell r="A22" t="str">
            <v>530010</v>
          </cell>
          <cell r="B22" t="str">
            <v>530010 M&amp;S Exp - Non-Inventory </v>
          </cell>
          <cell r="C22">
            <v>1541.63</v>
          </cell>
        </row>
        <row r="23">
          <cell r="A23" t="str">
            <v>533010</v>
          </cell>
          <cell r="B23" t="str">
            <v>533010 M&amp;S Exp-Computer Hardware </v>
          </cell>
          <cell r="C23">
            <v>17403.3</v>
          </cell>
        </row>
        <row r="24">
          <cell r="A24" t="str">
            <v>533020</v>
          </cell>
          <cell r="B24" t="str">
            <v>533020 M&amp;S Exp-Computr Softwr &amp; Upgrades </v>
          </cell>
          <cell r="C24">
            <v>639.6</v>
          </cell>
        </row>
        <row r="25">
          <cell r="A25" t="str">
            <v>535015</v>
          </cell>
          <cell r="B25" t="str">
            <v>535015 M&amp;S Expenses - P-Card </v>
          </cell>
          <cell r="C25">
            <v>-100.86</v>
          </cell>
        </row>
        <row r="26">
          <cell r="A26" t="str">
            <v>550040</v>
          </cell>
          <cell r="B26" t="str">
            <v>550040 A &amp; G Exp-Postage/Courier Svcs </v>
          </cell>
          <cell r="C26">
            <v>260.92</v>
          </cell>
        </row>
        <row r="27">
          <cell r="A27" t="str">
            <v>550080</v>
          </cell>
          <cell r="B27" t="str">
            <v>550080 A &amp; G Exp-Club Membership &amp; Exp </v>
          </cell>
          <cell r="C27">
            <v>84.7</v>
          </cell>
        </row>
        <row r="28">
          <cell r="A28" t="str">
            <v>643004</v>
          </cell>
          <cell r="B28" t="str">
            <v>643004 Billable Hours </v>
          </cell>
          <cell r="C28">
            <v>-13824</v>
          </cell>
        </row>
        <row r="29">
          <cell r="A29" t="str">
            <v>643502</v>
          </cell>
          <cell r="B29" t="str">
            <v>643502 Fleet Pool Vehicles </v>
          </cell>
          <cell r="C29">
            <v>8.9</v>
          </cell>
        </row>
        <row r="30">
          <cell r="A30" t="str">
            <v>722140</v>
          </cell>
          <cell r="B30" t="str">
            <v>722140 Misc Taxes Exp </v>
          </cell>
          <cell r="C30">
            <v>11.49</v>
          </cell>
        </row>
      </sheetData>
      <sheetData sheetId="5">
        <row r="6">
          <cell r="A6" t="str">
            <v>443010</v>
          </cell>
          <cell r="B6" t="str">
            <v>443010 Other Operating Revenues </v>
          </cell>
          <cell r="C6">
            <v>-117391.47</v>
          </cell>
        </row>
        <row r="7">
          <cell r="A7" t="str">
            <v>443029</v>
          </cell>
          <cell r="B7" t="str">
            <v>443029 Oth Oper Rev-Wireless </v>
          </cell>
          <cell r="C7">
            <v>2838881.07</v>
          </cell>
        </row>
        <row r="8">
          <cell r="A8" t="str">
            <v>443033</v>
          </cell>
          <cell r="B8" t="str">
            <v>443033 Oth Oper Rev-Fiber Optics </v>
          </cell>
          <cell r="C8">
            <v>924816.65</v>
          </cell>
        </row>
        <row r="9">
          <cell r="A9" t="str">
            <v>481010</v>
          </cell>
          <cell r="B9" t="str">
            <v>481010 Capitalized Equity (AFUDC) </v>
          </cell>
          <cell r="C9">
            <v>-77868.37</v>
          </cell>
        </row>
        <row r="10">
          <cell r="A10" t="str">
            <v>515040</v>
          </cell>
          <cell r="B10" t="str">
            <v>515040 Sal&amp;Wages Exp-Bonus/Inc-Exempt </v>
          </cell>
          <cell r="C10">
            <v>7636567.58</v>
          </cell>
        </row>
        <row r="11">
          <cell r="A11" t="str">
            <v>515042</v>
          </cell>
          <cell r="B11" t="str">
            <v>515042 Bonus/Inc-Non-Exempt </v>
          </cell>
          <cell r="C11">
            <v>770444.05</v>
          </cell>
        </row>
        <row r="12">
          <cell r="A12" t="str">
            <v>515044</v>
          </cell>
          <cell r="B12" t="str">
            <v>515044 Bonus/Inc-Union </v>
          </cell>
          <cell r="C12">
            <v>168944.82</v>
          </cell>
        </row>
        <row r="13">
          <cell r="A13" t="str">
            <v>515050</v>
          </cell>
          <cell r="B13" t="str">
            <v>515050 Non-prod-Exempt </v>
          </cell>
          <cell r="C13">
            <v>2642188.37</v>
          </cell>
        </row>
        <row r="14">
          <cell r="A14" t="str">
            <v>515052</v>
          </cell>
          <cell r="B14" t="str">
            <v>515052 Non-prod-Non-Exempt </v>
          </cell>
          <cell r="C14">
            <v>1400268.49</v>
          </cell>
        </row>
        <row r="15">
          <cell r="A15" t="str">
            <v>515054</v>
          </cell>
          <cell r="B15" t="str">
            <v>515054 Sal&amp;Wages Exp-Non-prod Time-Union </v>
          </cell>
          <cell r="C15">
            <v>1157601.65</v>
          </cell>
        </row>
        <row r="16">
          <cell r="A16" t="str">
            <v>515060</v>
          </cell>
          <cell r="B16" t="str">
            <v>515060 Sal&amp;Wages Exp-Temporary/Contract </v>
          </cell>
          <cell r="C16">
            <v>9799234.35</v>
          </cell>
        </row>
        <row r="17">
          <cell r="A17" t="str">
            <v>515070</v>
          </cell>
          <cell r="B17" t="str">
            <v>515070 Sal&amp;Wages Exp-Severance </v>
          </cell>
          <cell r="C17">
            <v>1354994.69</v>
          </cell>
        </row>
        <row r="18">
          <cell r="A18" t="str">
            <v>517988</v>
          </cell>
          <cell r="B18" t="str">
            <v>517988 Sal&amp;Wages Exp-Other Comp-Union </v>
          </cell>
          <cell r="C18">
            <v>75960.61</v>
          </cell>
        </row>
        <row r="19">
          <cell r="A19" t="str">
            <v>517990</v>
          </cell>
          <cell r="B19" t="str">
            <v>517990 Sal&amp;Wages Exp-Overtime Union </v>
          </cell>
          <cell r="C19">
            <v>1237169.3</v>
          </cell>
        </row>
        <row r="20">
          <cell r="A20" t="str">
            <v>517991</v>
          </cell>
          <cell r="B20" t="str">
            <v>517991 Sal&amp;Wages Exp-Regular Union </v>
          </cell>
          <cell r="C20">
            <v>5988670.23</v>
          </cell>
        </row>
        <row r="21">
          <cell r="A21" t="str">
            <v>517992</v>
          </cell>
          <cell r="B21" t="str">
            <v>517992 Oth Comp-Non-Exempt </v>
          </cell>
          <cell r="C21">
            <v>84792.59</v>
          </cell>
        </row>
        <row r="22">
          <cell r="A22" t="str">
            <v>517994</v>
          </cell>
          <cell r="B22" t="str">
            <v>517994 Sal&amp;Wages Exp-Overtime Non-Exempt </v>
          </cell>
          <cell r="C22">
            <v>1299666.76</v>
          </cell>
        </row>
        <row r="23">
          <cell r="A23" t="str">
            <v>517995</v>
          </cell>
          <cell r="B23" t="str">
            <v>517995 Sal&amp;Wages Exp-Regular Non-Exempt </v>
          </cell>
          <cell r="C23">
            <v>10117590.04</v>
          </cell>
        </row>
        <row r="24">
          <cell r="A24" t="str">
            <v>517996</v>
          </cell>
          <cell r="B24" t="str">
            <v>517996 Sal&amp;Wages Exp-Other Comp-Exempt </v>
          </cell>
          <cell r="C24">
            <v>2045268.07</v>
          </cell>
        </row>
        <row r="25">
          <cell r="A25" t="str">
            <v>517998</v>
          </cell>
          <cell r="B25" t="str">
            <v>517998 Sal&amp;Wages Exp-Overtime Exempt </v>
          </cell>
          <cell r="C25">
            <v>5416.2</v>
          </cell>
        </row>
        <row r="26">
          <cell r="A26" t="str">
            <v>517999</v>
          </cell>
          <cell r="B26" t="str">
            <v>517999 Sal&amp;Wages Exp-Regular Exempt </v>
          </cell>
          <cell r="C26">
            <v>40774299.91</v>
          </cell>
        </row>
        <row r="27">
          <cell r="A27" t="str">
            <v>518010</v>
          </cell>
          <cell r="B27" t="str">
            <v>518010 Sal/Burden Exp-Pension </v>
          </cell>
          <cell r="C27">
            <v>-867932.27</v>
          </cell>
        </row>
        <row r="28">
          <cell r="A28" t="str">
            <v>518020</v>
          </cell>
          <cell r="B28" t="str">
            <v>518020 Sal/Burden Exp-Medical </v>
          </cell>
          <cell r="C28">
            <v>4891622.13</v>
          </cell>
        </row>
        <row r="29">
          <cell r="A29" t="str">
            <v>518030</v>
          </cell>
          <cell r="B29" t="str">
            <v>518030 Sal/Burden Exp-Post Retirement </v>
          </cell>
          <cell r="C29">
            <v>2235338.98</v>
          </cell>
        </row>
        <row r="30">
          <cell r="A30" t="str">
            <v>518070</v>
          </cell>
          <cell r="B30" t="str">
            <v>518070 Sal/Burden Exp-Savings </v>
          </cell>
          <cell r="C30">
            <v>4706372.44</v>
          </cell>
        </row>
        <row r="31">
          <cell r="A31" t="str">
            <v>518090</v>
          </cell>
          <cell r="B31" t="str">
            <v>518090 Long-Term Disability </v>
          </cell>
          <cell r="C31">
            <v>-201786</v>
          </cell>
        </row>
        <row r="32">
          <cell r="A32" t="str">
            <v>518130</v>
          </cell>
          <cell r="B32" t="str">
            <v>518130 Workers Compensation </v>
          </cell>
          <cell r="C32">
            <v>-15142.21</v>
          </cell>
        </row>
        <row r="33">
          <cell r="A33" t="str">
            <v>518160</v>
          </cell>
          <cell r="B33" t="str">
            <v>518160 Oth Sal &amp; Benefits </v>
          </cell>
          <cell r="C33">
            <v>206872.68</v>
          </cell>
        </row>
        <row r="34">
          <cell r="A34" t="str">
            <v>518170</v>
          </cell>
          <cell r="B34" t="str">
            <v>518170 Oth Sal/Ben Misc Cr </v>
          </cell>
          <cell r="C34">
            <v>-3286.2</v>
          </cell>
        </row>
        <row r="35">
          <cell r="A35" t="str">
            <v>522010</v>
          </cell>
          <cell r="B35" t="str">
            <v>522010 Employ Rel Exp-Employee Travel </v>
          </cell>
          <cell r="C35">
            <v>1101424.13</v>
          </cell>
        </row>
        <row r="36">
          <cell r="A36" t="str">
            <v>522011</v>
          </cell>
          <cell r="B36" t="str">
            <v>522011 Employ Rel Exp-Empl Travel-PCard </v>
          </cell>
          <cell r="C36">
            <v>223462.02</v>
          </cell>
        </row>
        <row r="37">
          <cell r="A37" t="str">
            <v>522020</v>
          </cell>
          <cell r="B37" t="str">
            <v>522020 Employ Rel Exp-Training </v>
          </cell>
          <cell r="C37">
            <v>857815.74</v>
          </cell>
        </row>
        <row r="38">
          <cell r="A38" t="str">
            <v>522030</v>
          </cell>
          <cell r="B38" t="str">
            <v>522030 Employ Rel Exp-Registration </v>
          </cell>
          <cell r="C38">
            <v>62920.17</v>
          </cell>
        </row>
        <row r="39">
          <cell r="A39" t="str">
            <v>522040</v>
          </cell>
          <cell r="B39" t="str">
            <v>522040 Employ Rel Exp-Dues &amp; Licences </v>
          </cell>
          <cell r="C39">
            <v>19650.04</v>
          </cell>
        </row>
        <row r="40">
          <cell r="A40" t="str">
            <v>522060</v>
          </cell>
          <cell r="B40" t="str">
            <v>522060 Employ Rel Exp-Bus Meals/Ent </v>
          </cell>
          <cell r="C40">
            <v>317124.81</v>
          </cell>
        </row>
        <row r="41">
          <cell r="A41" t="str">
            <v>522061</v>
          </cell>
          <cell r="B41" t="str">
            <v>522061 Meals/Ent-PCard </v>
          </cell>
          <cell r="C41">
            <v>274977.45</v>
          </cell>
        </row>
        <row r="42">
          <cell r="A42" t="str">
            <v>522070</v>
          </cell>
          <cell r="B42" t="str">
            <v>522070 Employ Rel Exp-Education </v>
          </cell>
          <cell r="C42">
            <v>95161.75</v>
          </cell>
        </row>
        <row r="43">
          <cell r="A43" t="str">
            <v>522080</v>
          </cell>
          <cell r="B43" t="str">
            <v>522080 Park/In-town Travel </v>
          </cell>
          <cell r="C43">
            <v>6501.34</v>
          </cell>
        </row>
        <row r="44">
          <cell r="A44" t="str">
            <v>522090</v>
          </cell>
          <cell r="B44" t="str">
            <v>522090 Employ Rel Exp-Awards/Gifts </v>
          </cell>
          <cell r="C44">
            <v>60207.53</v>
          </cell>
        </row>
        <row r="45">
          <cell r="A45" t="str">
            <v>522100</v>
          </cell>
          <cell r="B45" t="str">
            <v>522100 Employ Rel Exp-Empl Reloc/Moving </v>
          </cell>
          <cell r="C45">
            <v>485167.55</v>
          </cell>
        </row>
        <row r="46">
          <cell r="A46" t="str">
            <v>522110</v>
          </cell>
          <cell r="B46" t="str">
            <v>522110 Occ Hlth &amp; Safety </v>
          </cell>
          <cell r="C46">
            <v>4442.21</v>
          </cell>
        </row>
        <row r="47">
          <cell r="A47" t="str">
            <v>522120</v>
          </cell>
          <cell r="B47" t="str">
            <v>522120 Employ Rel Exp-Books &amp; Subscript </v>
          </cell>
          <cell r="C47">
            <v>13294.32</v>
          </cell>
        </row>
        <row r="48">
          <cell r="A48" t="str">
            <v>522130</v>
          </cell>
          <cell r="B48" t="str">
            <v>522130 Employ Rel Exp-Miscellaneous </v>
          </cell>
          <cell r="C48">
            <v>513529.5</v>
          </cell>
        </row>
        <row r="49">
          <cell r="A49" t="str">
            <v>522140</v>
          </cell>
          <cell r="B49" t="str">
            <v>522140 Recruit/Empl Agency </v>
          </cell>
          <cell r="C49">
            <v>222868.45</v>
          </cell>
        </row>
        <row r="50">
          <cell r="A50" t="str">
            <v>530010</v>
          </cell>
          <cell r="B50" t="str">
            <v>530010 M&amp;S Exp - Non-Inventory </v>
          </cell>
          <cell r="C50">
            <v>4706627.87</v>
          </cell>
        </row>
        <row r="51">
          <cell r="A51" t="str">
            <v>530020</v>
          </cell>
          <cell r="B51" t="str">
            <v>530020 ''M&amp;S-Stores,Tools'' </v>
          </cell>
          <cell r="C51">
            <v>1439.19</v>
          </cell>
        </row>
        <row r="52">
          <cell r="A52" t="str">
            <v>530030</v>
          </cell>
          <cell r="B52" t="str">
            <v>530030 M&amp;S-Ofc Furn &amp; Equip </v>
          </cell>
          <cell r="C52">
            <v>158468.48</v>
          </cell>
        </row>
        <row r="53">
          <cell r="A53" t="str">
            <v>530978</v>
          </cell>
          <cell r="B53" t="str">
            <v>530978 M&amp;S Exp-Land Purchases </v>
          </cell>
          <cell r="C53">
            <v>1800</v>
          </cell>
        </row>
        <row r="54">
          <cell r="A54" t="str">
            <v>530992</v>
          </cell>
          <cell r="B54" t="str">
            <v>530992 M&amp;S - Cons Mat Cons </v>
          </cell>
          <cell r="C54">
            <v>1.59</v>
          </cell>
        </row>
        <row r="55">
          <cell r="A55" t="str">
            <v>530993</v>
          </cell>
          <cell r="B55" t="str">
            <v>530993 M&amp;S-Chg in Stock Acc </v>
          </cell>
          <cell r="C55">
            <v>4024</v>
          </cell>
        </row>
        <row r="56">
          <cell r="A56" t="str">
            <v>530995</v>
          </cell>
          <cell r="B56" t="str">
            <v>530995 M&amp;S-Gn/Ls form Reval </v>
          </cell>
          <cell r="C56">
            <v>8821.56</v>
          </cell>
        </row>
        <row r="57">
          <cell r="A57" t="str">
            <v>530996</v>
          </cell>
          <cell r="B57" t="str">
            <v>530996 M&amp;S-Cost Differences </v>
          </cell>
          <cell r="C57">
            <v>-85969.94</v>
          </cell>
        </row>
        <row r="58">
          <cell r="A58" t="str">
            <v>530997</v>
          </cell>
          <cell r="B58" t="str">
            <v>530997 M&amp;S-Adj fr Stk Trans </v>
          </cell>
          <cell r="C58">
            <v>6043.44</v>
          </cell>
        </row>
        <row r="59">
          <cell r="A59" t="str">
            <v>530998</v>
          </cell>
          <cell r="B59" t="str">
            <v>530998 M&amp;S-Scrapping/Dest </v>
          </cell>
          <cell r="C59">
            <v>-61275.94</v>
          </cell>
        </row>
        <row r="60">
          <cell r="A60" t="str">
            <v>530999</v>
          </cell>
          <cell r="B60" t="str">
            <v>530999 M&amp;S Expenses - Inventory Issued </v>
          </cell>
          <cell r="C60">
            <v>1695052.92</v>
          </cell>
        </row>
        <row r="61">
          <cell r="A61" t="str">
            <v>531030</v>
          </cell>
          <cell r="B61" t="str">
            <v>531030 M&amp;S Exp-Purch Vehicle Fuel </v>
          </cell>
          <cell r="C61">
            <v>187.14</v>
          </cell>
        </row>
        <row r="62">
          <cell r="A62" t="str">
            <v>531040</v>
          </cell>
          <cell r="B62" t="str">
            <v>531040 Veh&amp;Pwr Op Equip </v>
          </cell>
          <cell r="C62">
            <v>202488.59</v>
          </cell>
        </row>
        <row r="63">
          <cell r="A63" t="str">
            <v>532020</v>
          </cell>
          <cell r="B63" t="str">
            <v>532020 M&amp;S Exp-Equipment </v>
          </cell>
          <cell r="C63">
            <v>879748.11</v>
          </cell>
        </row>
        <row r="64">
          <cell r="A64" t="str">
            <v>533010</v>
          </cell>
          <cell r="B64" t="str">
            <v>533010 M&amp;S Exp-Computer Hardware </v>
          </cell>
          <cell r="C64">
            <v>4533478.79</v>
          </cell>
        </row>
        <row r="65">
          <cell r="A65" t="str">
            <v>533020</v>
          </cell>
          <cell r="B65" t="str">
            <v>533020 M&amp;S Exp-Computr Softwr &amp; Upgrades </v>
          </cell>
          <cell r="C65">
            <v>2727202.24</v>
          </cell>
        </row>
        <row r="66">
          <cell r="A66" t="str">
            <v>535010</v>
          </cell>
          <cell r="B66" t="str">
            <v>535010 M&amp;S Exp-Office Supplies </v>
          </cell>
          <cell r="C66">
            <v>855644.18</v>
          </cell>
        </row>
        <row r="67">
          <cell r="A67" t="str">
            <v>535015</v>
          </cell>
          <cell r="B67" t="str">
            <v>535015 M&amp;S Expenses - P-Card </v>
          </cell>
          <cell r="C67">
            <v>408553.08</v>
          </cell>
        </row>
        <row r="68">
          <cell r="A68" t="str">
            <v>540010</v>
          </cell>
          <cell r="B68" t="str">
            <v>540010 Contr&amp;Svcs Exp-Maint Svcs-Oth </v>
          </cell>
          <cell r="C68">
            <v>751105.45</v>
          </cell>
        </row>
        <row r="69">
          <cell r="A69" t="str">
            <v>540050</v>
          </cell>
          <cell r="B69" t="str">
            <v>540050 Contr&amp;Svcs Exp-Construct Svcs </v>
          </cell>
          <cell r="C69">
            <v>133631.71</v>
          </cell>
        </row>
        <row r="70">
          <cell r="A70" t="str">
            <v>540060</v>
          </cell>
          <cell r="B70" t="str">
            <v>540060 Contr&amp;Svcs Exp-Tree Clear Svcs </v>
          </cell>
          <cell r="C70">
            <v>5913.75</v>
          </cell>
        </row>
        <row r="71">
          <cell r="A71" t="str">
            <v>543010</v>
          </cell>
          <cell r="B71" t="str">
            <v>543010 Contr&amp;Svcs Exp-Prof Svcs-Ded </v>
          </cell>
          <cell r="C71">
            <v>8542967.73</v>
          </cell>
        </row>
        <row r="72">
          <cell r="A72" t="str">
            <v>543040</v>
          </cell>
          <cell r="B72" t="str">
            <v>543040 Contr&amp;Svcs Exp - Admin Svcs </v>
          </cell>
          <cell r="C72">
            <v>20184.16</v>
          </cell>
        </row>
        <row r="73">
          <cell r="A73" t="str">
            <v>543050</v>
          </cell>
          <cell r="B73" t="str">
            <v>543050 Contr&amp;Svcs Exp-Technical Svcs </v>
          </cell>
          <cell r="C73">
            <v>6658572.85</v>
          </cell>
        </row>
        <row r="74">
          <cell r="A74" t="str">
            <v>543060</v>
          </cell>
          <cell r="B74" t="str">
            <v>543060 Contr&amp;Svcs Exp-Training Svcs </v>
          </cell>
          <cell r="C74">
            <v>76547.9</v>
          </cell>
        </row>
        <row r="75">
          <cell r="A75" t="str">
            <v>543070</v>
          </cell>
          <cell r="B75" t="str">
            <v>543070 Contr&amp;Svcs Exp-Storage Svcs </v>
          </cell>
          <cell r="C75">
            <v>341710.77</v>
          </cell>
        </row>
        <row r="76">
          <cell r="A76" t="str">
            <v>543150</v>
          </cell>
          <cell r="B76" t="str">
            <v>543150 Contr&amp;Svcs Exp-Legal Services </v>
          </cell>
          <cell r="C76">
            <v>31474.84</v>
          </cell>
        </row>
        <row r="77">
          <cell r="A77" t="str">
            <v>545010</v>
          </cell>
          <cell r="B77" t="str">
            <v>545010 Contr&amp;Svcs Exp-Property Services </v>
          </cell>
          <cell r="C77">
            <v>15269.57</v>
          </cell>
        </row>
        <row r="78">
          <cell r="A78" t="str">
            <v>545040</v>
          </cell>
          <cell r="B78" t="str">
            <v>545040 Cont/Sv Add/Alt/Rem </v>
          </cell>
          <cell r="C78">
            <v>372386.62</v>
          </cell>
        </row>
        <row r="79">
          <cell r="A79" t="str">
            <v>545045</v>
          </cell>
          <cell r="B79" t="str">
            <v>545045 Cont/Sv -Bldg Mnt </v>
          </cell>
          <cell r="C79">
            <v>618552.64</v>
          </cell>
        </row>
        <row r="80">
          <cell r="A80" t="str">
            <v>545050</v>
          </cell>
          <cell r="B80" t="str">
            <v>545050 Cont/Sv-Vending/Ice </v>
          </cell>
          <cell r="C80">
            <v>67329.9</v>
          </cell>
        </row>
        <row r="81">
          <cell r="A81" t="str">
            <v>545060</v>
          </cell>
          <cell r="B81" t="str">
            <v>545060 Contr&amp;Svcs Exp-Elevator Services </v>
          </cell>
          <cell r="C81">
            <v>385521.07</v>
          </cell>
        </row>
        <row r="82">
          <cell r="A82" t="str">
            <v>545070</v>
          </cell>
          <cell r="B82" t="str">
            <v>545070 Cont/Sv Jan Serv </v>
          </cell>
          <cell r="C82">
            <v>1206263.84</v>
          </cell>
        </row>
        <row r="83">
          <cell r="A83" t="str">
            <v>545080</v>
          </cell>
          <cell r="B83" t="str">
            <v>545080 Contr&amp;Svcs Exp-Pest Control </v>
          </cell>
          <cell r="C83">
            <v>15563.3</v>
          </cell>
        </row>
        <row r="84">
          <cell r="A84" t="str">
            <v>545090</v>
          </cell>
          <cell r="B84" t="str">
            <v>545090 Cont/Sv Sec Elect </v>
          </cell>
          <cell r="C84">
            <v>328279.78</v>
          </cell>
        </row>
        <row r="85">
          <cell r="A85" t="str">
            <v>545100</v>
          </cell>
          <cell r="B85" t="str">
            <v>545100 Contr&amp;Svcs Exp-Security Owned </v>
          </cell>
          <cell r="C85">
            <v>2900712.76</v>
          </cell>
        </row>
        <row r="86">
          <cell r="A86" t="str">
            <v>545105</v>
          </cell>
          <cell r="B86" t="str">
            <v>545105 Contr&amp;Svcs Exp-Trash Removal </v>
          </cell>
          <cell r="C86">
            <v>285012.05</v>
          </cell>
        </row>
        <row r="87">
          <cell r="A87" t="str">
            <v>545110</v>
          </cell>
          <cell r="B87" t="str">
            <v>545110 Contr&amp;Svcs Exp-Landscaping Svcs </v>
          </cell>
          <cell r="C87">
            <v>275431.42</v>
          </cell>
        </row>
        <row r="88">
          <cell r="A88" t="str">
            <v>545115</v>
          </cell>
          <cell r="B88" t="str">
            <v>545115 Contr&amp;Svcs Exp-Air Cond/Heating </v>
          </cell>
          <cell r="C88">
            <v>272718.6</v>
          </cell>
        </row>
        <row r="89">
          <cell r="A89" t="str">
            <v>545140</v>
          </cell>
          <cell r="B89" t="str">
            <v>545140 Contr&amp;Svcs Exp-Ofc Machine Maint </v>
          </cell>
          <cell r="C89">
            <v>1266.53</v>
          </cell>
        </row>
        <row r="90">
          <cell r="A90" t="str">
            <v>545160</v>
          </cell>
          <cell r="B90" t="str">
            <v>545160 Contr&amp;Svcs Exp-Software Maint </v>
          </cell>
          <cell r="C90">
            <v>10983483.36</v>
          </cell>
        </row>
        <row r="91">
          <cell r="A91" t="str">
            <v>545170</v>
          </cell>
          <cell r="B91" t="str">
            <v>545170 Contr&amp;Svcs Exp-Hardware Maint </v>
          </cell>
          <cell r="C91">
            <v>1778576.1</v>
          </cell>
        </row>
        <row r="92">
          <cell r="A92" t="str">
            <v>545530</v>
          </cell>
          <cell r="B92" t="str">
            <v>545530 Contr&amp;Svcs Exp-Truck Mobile Radio </v>
          </cell>
          <cell r="C92">
            <v>1077.61</v>
          </cell>
        </row>
        <row r="93">
          <cell r="A93" t="str">
            <v>546010</v>
          </cell>
          <cell r="B93" t="str">
            <v>546010 Contr&amp;Svcs Exp-Other Services </v>
          </cell>
          <cell r="C93">
            <v>7358961.36</v>
          </cell>
        </row>
        <row r="94">
          <cell r="A94" t="str">
            <v>550010</v>
          </cell>
          <cell r="B94" t="str">
            <v>550010 A &amp; G Exp-Royalties </v>
          </cell>
          <cell r="C94">
            <v>2364.37</v>
          </cell>
        </row>
        <row r="95">
          <cell r="A95" t="str">
            <v>550020</v>
          </cell>
          <cell r="B95" t="str">
            <v>550020 Adm &amp; Gen Exp - Miscellaneous </v>
          </cell>
          <cell r="C95">
            <v>612352.02</v>
          </cell>
        </row>
        <row r="96">
          <cell r="A96" t="str">
            <v>550025</v>
          </cell>
          <cell r="B96" t="str">
            <v>550025 A &amp; G Exp-Meeting Exp </v>
          </cell>
          <cell r="C96">
            <v>655.61</v>
          </cell>
        </row>
        <row r="97">
          <cell r="A97" t="str">
            <v>550040</v>
          </cell>
          <cell r="B97" t="str">
            <v>550040 A &amp; G Exp-Postage/Courier Svcs </v>
          </cell>
          <cell r="C97">
            <v>1056751.5</v>
          </cell>
        </row>
        <row r="98">
          <cell r="A98" t="str">
            <v>550050</v>
          </cell>
          <cell r="B98" t="str">
            <v>550050 A &amp; G Exp-Bank Charges &amp; Fees </v>
          </cell>
          <cell r="C98">
            <v>128557.36</v>
          </cell>
        </row>
        <row r="99">
          <cell r="A99" t="str">
            <v>550070</v>
          </cell>
          <cell r="B99" t="str">
            <v>550070 A &amp; G Exp-Mgmnt/Consult Fees </v>
          </cell>
          <cell r="C99">
            <v>812.5</v>
          </cell>
        </row>
        <row r="100">
          <cell r="A100" t="str">
            <v>550080</v>
          </cell>
          <cell r="B100" t="str">
            <v>550080 A &amp; G Exp-Club Membership &amp; Exp </v>
          </cell>
          <cell r="C100">
            <v>36359.55</v>
          </cell>
        </row>
        <row r="101">
          <cell r="A101" t="str">
            <v>550090</v>
          </cell>
          <cell r="B101" t="str">
            <v>550090 A &amp; G Exp-Empl Reimburse-Veh Exp </v>
          </cell>
          <cell r="C101">
            <v>125</v>
          </cell>
        </row>
        <row r="102">
          <cell r="A102" t="str">
            <v>550100</v>
          </cell>
          <cell r="B102" t="str">
            <v>550100 A &amp; G Exp-Freight </v>
          </cell>
          <cell r="C102">
            <v>1323821.72</v>
          </cell>
        </row>
        <row r="103">
          <cell r="A103" t="str">
            <v>550170</v>
          </cell>
          <cell r="B103" t="str">
            <v>550170 IT Svcs-Assoc Co </v>
          </cell>
          <cell r="C103">
            <v>162412.47</v>
          </cell>
        </row>
        <row r="104">
          <cell r="A104" t="str">
            <v>559950</v>
          </cell>
          <cell r="B104" t="str">
            <v>559950 A &amp; G Exp-Capitalized Labor </v>
          </cell>
          <cell r="C104">
            <v>-870395.88</v>
          </cell>
        </row>
        <row r="105">
          <cell r="A105" t="str">
            <v>559951</v>
          </cell>
          <cell r="B105" t="str">
            <v>559951 A &amp; G Exp-Capitalized Materials </v>
          </cell>
          <cell r="C105">
            <v>-9803469.17</v>
          </cell>
        </row>
        <row r="106">
          <cell r="A106" t="str">
            <v>559952</v>
          </cell>
          <cell r="B106" t="str">
            <v>559952 A &amp; G Exp-Capitalized AFUDC-Debt </v>
          </cell>
          <cell r="C106">
            <v>-94301.87</v>
          </cell>
        </row>
        <row r="107">
          <cell r="A107" t="str">
            <v>559953</v>
          </cell>
          <cell r="B107" t="str">
            <v>559953 Cap AFUDC-Equity </v>
          </cell>
          <cell r="C107">
            <v>-102844.65</v>
          </cell>
        </row>
        <row r="108">
          <cell r="A108" t="str">
            <v>559954</v>
          </cell>
          <cell r="B108" t="str">
            <v>559954 A &amp; G Exp-Capitalized Other Exp </v>
          </cell>
          <cell r="C108">
            <v>-6515191.64</v>
          </cell>
        </row>
        <row r="109">
          <cell r="A109" t="str">
            <v>559960</v>
          </cell>
          <cell r="B109" t="str">
            <v>559960 A &amp; G Exp-Deferred Labor </v>
          </cell>
          <cell r="C109">
            <v>-64112.22</v>
          </cell>
        </row>
        <row r="110">
          <cell r="A110" t="str">
            <v>559961</v>
          </cell>
          <cell r="B110" t="str">
            <v>559961 A &amp; G Exp-Deferred Materials </v>
          </cell>
          <cell r="C110">
            <v>-63861.21</v>
          </cell>
        </row>
        <row r="111">
          <cell r="A111" t="str">
            <v>559962</v>
          </cell>
          <cell r="B111" t="str">
            <v>559962 A &amp; G Exp-Deferred AFUDC-Debt </v>
          </cell>
          <cell r="C111">
            <v>-1163.97</v>
          </cell>
        </row>
        <row r="112">
          <cell r="A112" t="str">
            <v>559963</v>
          </cell>
          <cell r="B112" t="str">
            <v>559963 A &amp; G Exp-Deferred AFUDC-Equity </v>
          </cell>
          <cell r="C112">
            <v>-2259.74</v>
          </cell>
        </row>
        <row r="113">
          <cell r="A113" t="str">
            <v>559964</v>
          </cell>
          <cell r="B113" t="str">
            <v>559964 A &amp; G Exp-Deferred Other Exp </v>
          </cell>
          <cell r="C113">
            <v>-53347.84</v>
          </cell>
        </row>
        <row r="114">
          <cell r="A114" t="str">
            <v>559996</v>
          </cell>
          <cell r="B114" t="str">
            <v>559996 A &amp; G Exp-Lost Cash Discount </v>
          </cell>
          <cell r="C114">
            <v>511.25</v>
          </cell>
        </row>
        <row r="115">
          <cell r="A115" t="str">
            <v>560020</v>
          </cell>
          <cell r="B115" t="str">
            <v>560020 Claims/Settlements </v>
          </cell>
          <cell r="C115">
            <v>1429.43</v>
          </cell>
        </row>
        <row r="116">
          <cell r="A116" t="str">
            <v>560030</v>
          </cell>
          <cell r="B116" t="str">
            <v>560030 Insurance Exp-Blanket Crime </v>
          </cell>
          <cell r="C116">
            <v>8992.95</v>
          </cell>
        </row>
        <row r="117">
          <cell r="A117" t="str">
            <v>560050</v>
          </cell>
          <cell r="B117" t="str">
            <v>560050 Insurance Exp-Boiler </v>
          </cell>
          <cell r="C117">
            <v>18887.19</v>
          </cell>
        </row>
        <row r="118">
          <cell r="A118" t="str">
            <v>560060</v>
          </cell>
          <cell r="B118" t="str">
            <v>560060 Insurance Exp-Business Travel </v>
          </cell>
          <cell r="C118">
            <v>5623.52</v>
          </cell>
        </row>
        <row r="119">
          <cell r="A119" t="str">
            <v>560070</v>
          </cell>
          <cell r="B119" t="str">
            <v>560070 Insurance Exp-Excess Liability </v>
          </cell>
          <cell r="C119">
            <v>127617.27</v>
          </cell>
        </row>
        <row r="120">
          <cell r="A120" t="str">
            <v>560090</v>
          </cell>
          <cell r="B120" t="str">
            <v>560090 Insurance Exp-General Liability </v>
          </cell>
          <cell r="C120">
            <v>9382.71</v>
          </cell>
        </row>
        <row r="121">
          <cell r="A121" t="str">
            <v>560110</v>
          </cell>
          <cell r="B121" t="str">
            <v>560110 Insurance Exp-Property </v>
          </cell>
          <cell r="C121">
            <v>27879.9</v>
          </cell>
        </row>
        <row r="122">
          <cell r="A122" t="str">
            <v>560115</v>
          </cell>
          <cell r="B122" t="str">
            <v>560115 Insurance Exp-Other </v>
          </cell>
          <cell r="C122">
            <v>240.97</v>
          </cell>
        </row>
        <row r="123">
          <cell r="A123" t="str">
            <v>560120</v>
          </cell>
          <cell r="B123" t="str">
            <v>560120 Insurance Exp-Umbrella Liability </v>
          </cell>
          <cell r="C123">
            <v>-17144.02</v>
          </cell>
        </row>
        <row r="124">
          <cell r="A124" t="str">
            <v>562130</v>
          </cell>
          <cell r="B124" t="str">
            <v>562130 Cust&amp;Mktg Exp-Repo &amp; Collection </v>
          </cell>
          <cell r="C124">
            <v>-148.06</v>
          </cell>
        </row>
        <row r="125">
          <cell r="A125" t="str">
            <v>562140</v>
          </cell>
          <cell r="B125" t="str">
            <v>562140 Cust&amp;Mktg Exp-Advertising-Gen </v>
          </cell>
          <cell r="C125">
            <v>33737.89</v>
          </cell>
        </row>
        <row r="126">
          <cell r="A126" t="str">
            <v>565010</v>
          </cell>
          <cell r="B126" t="str">
            <v>565010 Repairs and Maintenance Expenses </v>
          </cell>
          <cell r="C126">
            <v>433.73</v>
          </cell>
        </row>
        <row r="127">
          <cell r="A127" t="str">
            <v>565020</v>
          </cell>
          <cell r="B127" t="str">
            <v>565020 Repairs &amp; Maintenance-Corrective </v>
          </cell>
          <cell r="C127">
            <v>163642.62</v>
          </cell>
        </row>
        <row r="128">
          <cell r="A128" t="str">
            <v>565030</v>
          </cell>
          <cell r="B128" t="str">
            <v>565030 Rep &amp; Maint-Prev </v>
          </cell>
          <cell r="C128">
            <v>769055.01</v>
          </cell>
        </row>
        <row r="129">
          <cell r="A129" t="str">
            <v>566010</v>
          </cell>
          <cell r="B129" t="str">
            <v>566010 Donations-Cash </v>
          </cell>
          <cell r="C129">
            <v>375.21</v>
          </cell>
        </row>
        <row r="130">
          <cell r="A130" t="str">
            <v>566020</v>
          </cell>
          <cell r="B130" t="str">
            <v>566020 Donations-Non-Cash </v>
          </cell>
          <cell r="C130">
            <v>15060.43</v>
          </cell>
        </row>
        <row r="131">
          <cell r="A131" t="str">
            <v>571010</v>
          </cell>
          <cell r="B131" t="str">
            <v>571010 Utilities Expenses - Electricity </v>
          </cell>
          <cell r="C131">
            <v>12202.57</v>
          </cell>
        </row>
        <row r="132">
          <cell r="A132" t="str">
            <v>571020</v>
          </cell>
          <cell r="B132" t="str">
            <v>571020 Utilities Exp-Telephone </v>
          </cell>
          <cell r="C132">
            <v>10561875.85</v>
          </cell>
        </row>
        <row r="133">
          <cell r="A133" t="str">
            <v>571040</v>
          </cell>
          <cell r="B133" t="str">
            <v>571040 Utilities Expenses - Water </v>
          </cell>
          <cell r="C133">
            <v>106971.95</v>
          </cell>
        </row>
        <row r="134">
          <cell r="A134" t="str">
            <v>571050</v>
          </cell>
          <cell r="B134" t="str">
            <v>571050 Utilities Exp-Other </v>
          </cell>
          <cell r="C134">
            <v>305922.82</v>
          </cell>
        </row>
        <row r="135">
          <cell r="A135" t="str">
            <v>572010</v>
          </cell>
          <cell r="B135" t="str">
            <v>572010 Rental &amp; Lease Exp-Office </v>
          </cell>
          <cell r="C135">
            <v>271203.34</v>
          </cell>
        </row>
        <row r="136">
          <cell r="A136" t="str">
            <v>572035</v>
          </cell>
          <cell r="B136" t="str">
            <v>572035 Rental &amp; Lease Exp-Pers Computers </v>
          </cell>
          <cell r="C136">
            <v>2410.87</v>
          </cell>
        </row>
        <row r="137">
          <cell r="A137" t="str">
            <v>621011</v>
          </cell>
          <cell r="B137" t="str">
            <v>621011 Information Technology </v>
          </cell>
          <cell r="C137">
            <v>-14672578.2</v>
          </cell>
        </row>
        <row r="138">
          <cell r="A138" t="str">
            <v>621012</v>
          </cell>
          <cell r="B138" t="str">
            <v>621012 Purchasing &amp; Logistics </v>
          </cell>
          <cell r="C138">
            <v>-3087794.07</v>
          </cell>
        </row>
        <row r="139">
          <cell r="A139" t="str">
            <v>621013</v>
          </cell>
          <cell r="B139" t="str">
            <v>621013 Office Support Services </v>
          </cell>
          <cell r="C139">
            <v>-782953.19</v>
          </cell>
        </row>
        <row r="140">
          <cell r="A140" t="str">
            <v>621014</v>
          </cell>
          <cell r="B140" t="str">
            <v>621014 Facilities Management </v>
          </cell>
          <cell r="C140">
            <v>-6824694.89</v>
          </cell>
        </row>
        <row r="141">
          <cell r="A141" t="str">
            <v>621015</v>
          </cell>
          <cell r="B141" t="str">
            <v>621015 Security Services </v>
          </cell>
          <cell r="C141">
            <v>-2319493.62</v>
          </cell>
        </row>
        <row r="142">
          <cell r="A142" t="str">
            <v>621016</v>
          </cell>
          <cell r="B142" t="str">
            <v>621016 Fleet Maintenance </v>
          </cell>
          <cell r="C142">
            <v>435427.36</v>
          </cell>
        </row>
        <row r="143">
          <cell r="A143" t="str">
            <v>621017</v>
          </cell>
          <cell r="B143" t="str">
            <v>621017 Fleet Adj, Damg, Mod </v>
          </cell>
          <cell r="C143">
            <v>32611.41</v>
          </cell>
        </row>
        <row r="144">
          <cell r="A144" t="str">
            <v>621019</v>
          </cell>
          <cell r="B144" t="str">
            <v>621019 Fleet Services </v>
          </cell>
          <cell r="C144">
            <v>2185.28</v>
          </cell>
        </row>
        <row r="145">
          <cell r="A145" t="str">
            <v>621023</v>
          </cell>
          <cell r="B145" t="str">
            <v>621023 Shops </v>
          </cell>
          <cell r="C145">
            <v>201462.04</v>
          </cell>
        </row>
        <row r="146">
          <cell r="A146" t="str">
            <v>621024</v>
          </cell>
          <cell r="B146" t="str">
            <v>621024 Removal Costs </v>
          </cell>
          <cell r="C146">
            <v>1336.32</v>
          </cell>
        </row>
        <row r="147">
          <cell r="A147" t="str">
            <v>641001</v>
          </cell>
          <cell r="B147" t="str">
            <v>641001 Construction Overhead </v>
          </cell>
          <cell r="C147">
            <v>25267.45</v>
          </cell>
        </row>
        <row r="148">
          <cell r="A148" t="str">
            <v>641002</v>
          </cell>
          <cell r="B148" t="str">
            <v>641002 Stores Overhead </v>
          </cell>
          <cell r="C148">
            <v>-12374710.03</v>
          </cell>
        </row>
        <row r="149">
          <cell r="A149" t="str">
            <v>641003</v>
          </cell>
          <cell r="B149" t="str">
            <v>641003 Transportation Overhead </v>
          </cell>
          <cell r="C149">
            <v>2810.34</v>
          </cell>
        </row>
        <row r="150">
          <cell r="A150" t="str">
            <v>642006</v>
          </cell>
          <cell r="B150" t="str">
            <v>642006 Projects </v>
          </cell>
          <cell r="C150">
            <v>-5867802.4</v>
          </cell>
        </row>
        <row r="151">
          <cell r="A151" t="str">
            <v>642051</v>
          </cell>
          <cell r="B151" t="str">
            <v>642051 Investment Recovery </v>
          </cell>
          <cell r="C151">
            <v>-334226.02</v>
          </cell>
        </row>
        <row r="152">
          <cell r="A152" t="str">
            <v>642052</v>
          </cell>
          <cell r="B152" t="str">
            <v>642052 Financial Transactions Fixed </v>
          </cell>
          <cell r="C152">
            <v>-7338177.34</v>
          </cell>
        </row>
        <row r="153">
          <cell r="A153" t="str">
            <v>642053</v>
          </cell>
          <cell r="B153" t="str">
            <v>642053 Shared Services Admin &amp; X-Charges </v>
          </cell>
          <cell r="C153">
            <v>-6734999.37</v>
          </cell>
        </row>
        <row r="154">
          <cell r="A154" t="str">
            <v>642057</v>
          </cell>
          <cell r="B154" t="str">
            <v>642057 Office Support Services - Fixed </v>
          </cell>
          <cell r="C154">
            <v>-65053.92</v>
          </cell>
        </row>
        <row r="155">
          <cell r="A155" t="str">
            <v>642058</v>
          </cell>
          <cell r="B155" t="str">
            <v>642058 Facility Management - Fixed </v>
          </cell>
          <cell r="C155">
            <v>-46321.08</v>
          </cell>
        </row>
        <row r="156">
          <cell r="A156" t="str">
            <v>642059</v>
          </cell>
          <cell r="B156" t="str">
            <v>642059 Facility Operations &amp; Maint. </v>
          </cell>
          <cell r="C156">
            <v>-3412159.41</v>
          </cell>
        </row>
        <row r="157">
          <cell r="A157" t="str">
            <v>642060</v>
          </cell>
          <cell r="B157" t="str">
            <v>642060 Security Services </v>
          </cell>
          <cell r="C157">
            <v>-1968951.24</v>
          </cell>
        </row>
        <row r="158">
          <cell r="A158" t="str">
            <v>642061</v>
          </cell>
          <cell r="B158" t="str">
            <v>642061 Purchasing/Contract Services </v>
          </cell>
          <cell r="C158">
            <v>-3620146.28</v>
          </cell>
        </row>
        <row r="159">
          <cell r="A159" t="str">
            <v>642062</v>
          </cell>
          <cell r="B159" t="str">
            <v>642062 Material Logistics </v>
          </cell>
          <cell r="C159">
            <v>-3061013.98</v>
          </cell>
        </row>
        <row r="160">
          <cell r="A160" t="str">
            <v>642064</v>
          </cell>
          <cell r="B160" t="str">
            <v>642064 IT Desktop Support </v>
          </cell>
          <cell r="C160">
            <v>-119623.84</v>
          </cell>
        </row>
        <row r="161">
          <cell r="A161" t="str">
            <v>642066</v>
          </cell>
          <cell r="B161" t="str">
            <v>642066 Purchasing &amp; Materials Mgmt </v>
          </cell>
          <cell r="C161">
            <v>-174229</v>
          </cell>
        </row>
        <row r="162">
          <cell r="A162" t="str">
            <v>642068</v>
          </cell>
          <cell r="B162" t="str">
            <v>642068 IT Telecom Services </v>
          </cell>
          <cell r="C162">
            <v>-11551.13</v>
          </cell>
        </row>
        <row r="163">
          <cell r="A163" t="str">
            <v>642071</v>
          </cell>
          <cell r="B163" t="str">
            <v>642071 Fleet Allocation </v>
          </cell>
          <cell r="C163">
            <v>218583.37</v>
          </cell>
        </row>
        <row r="164">
          <cell r="A164" t="str">
            <v>642078</v>
          </cell>
          <cell r="B164" t="str">
            <v>642078 Labor Allocation </v>
          </cell>
          <cell r="C164">
            <v>65.5</v>
          </cell>
        </row>
        <row r="165">
          <cell r="A165" t="str">
            <v>642080</v>
          </cell>
          <cell r="B165" t="str">
            <v>642080 Capitalized Labor Allocation </v>
          </cell>
          <cell r="C165">
            <v>-3068872.02</v>
          </cell>
        </row>
        <row r="166">
          <cell r="A166" t="str">
            <v>642083</v>
          </cell>
          <cell r="B166" t="str">
            <v>642083 Shared Services Allocation </v>
          </cell>
          <cell r="C166">
            <v>-53640.78</v>
          </cell>
        </row>
        <row r="167">
          <cell r="A167" t="str">
            <v>642088</v>
          </cell>
          <cell r="B167" t="str">
            <v>642088 Convenience Copiers </v>
          </cell>
          <cell r="C167">
            <v>-998838.04</v>
          </cell>
        </row>
        <row r="168">
          <cell r="A168" t="str">
            <v>642089</v>
          </cell>
          <cell r="B168" t="str">
            <v>642089 Appliance Sales </v>
          </cell>
          <cell r="C168">
            <v>-168081</v>
          </cell>
        </row>
        <row r="169">
          <cell r="A169" t="str">
            <v>642094</v>
          </cell>
          <cell r="B169" t="str">
            <v>642094 Internal Allocation </v>
          </cell>
          <cell r="C169">
            <v>1067004</v>
          </cell>
        </row>
        <row r="170">
          <cell r="A170" t="str">
            <v>642097</v>
          </cell>
          <cell r="B170" t="str">
            <v>642097 Mail Services </v>
          </cell>
          <cell r="C170">
            <v>-939904.65</v>
          </cell>
        </row>
        <row r="171">
          <cell r="A171" t="str">
            <v>642098</v>
          </cell>
          <cell r="B171" t="str">
            <v>642098 Records Management </v>
          </cell>
          <cell r="C171">
            <v>-367340.88</v>
          </cell>
        </row>
        <row r="172">
          <cell r="A172" t="str">
            <v>642099</v>
          </cell>
          <cell r="B172" t="str">
            <v>642099 IT Admin &amp; X-Charges </v>
          </cell>
          <cell r="C172">
            <v>-2193729.17</v>
          </cell>
        </row>
        <row r="173">
          <cell r="A173" t="str">
            <v>643001</v>
          </cell>
          <cell r="B173" t="str">
            <v>643001 Labor-ST-IntActAlloc </v>
          </cell>
          <cell r="C173">
            <v>36380.51</v>
          </cell>
        </row>
        <row r="174">
          <cell r="A174" t="str">
            <v>643002</v>
          </cell>
          <cell r="B174" t="str">
            <v>643002 Labor 1 1/2-IntActAl </v>
          </cell>
          <cell r="C174">
            <v>-4177.74</v>
          </cell>
        </row>
        <row r="175">
          <cell r="A175" t="str">
            <v>643003</v>
          </cell>
          <cell r="B175" t="str">
            <v>643003 Labor-DBL-IntActAll </v>
          </cell>
          <cell r="C175">
            <v>-42723.59</v>
          </cell>
        </row>
        <row r="176">
          <cell r="A176" t="str">
            <v>643004</v>
          </cell>
          <cell r="B176" t="str">
            <v>643004 Billable Hours </v>
          </cell>
          <cell r="C176">
            <v>-7948632.15</v>
          </cell>
        </row>
        <row r="177">
          <cell r="A177" t="str">
            <v>643007</v>
          </cell>
          <cell r="B177" t="str">
            <v>643007 Administrative Labor </v>
          </cell>
          <cell r="C177">
            <v>84545.12</v>
          </cell>
        </row>
        <row r="178">
          <cell r="A178" t="str">
            <v>643009</v>
          </cell>
          <cell r="B178" t="str">
            <v>643009 Internal Audit Department Labor </v>
          </cell>
          <cell r="C178">
            <v>206005.14</v>
          </cell>
        </row>
        <row r="179">
          <cell r="A179" t="str">
            <v>643501</v>
          </cell>
          <cell r="B179" t="str">
            <v>643501 Fleet Fuel </v>
          </cell>
          <cell r="C179">
            <v>33265.81</v>
          </cell>
        </row>
        <row r="180">
          <cell r="A180" t="str">
            <v>643502</v>
          </cell>
          <cell r="B180" t="str">
            <v>643502 Fleet Pool Vehicles </v>
          </cell>
          <cell r="C180">
            <v>5898.12</v>
          </cell>
        </row>
        <row r="181">
          <cell r="A181" t="str">
            <v>643503</v>
          </cell>
          <cell r="B181" t="str">
            <v>643503 Training </v>
          </cell>
          <cell r="C181">
            <v>42225.92</v>
          </cell>
        </row>
        <row r="182">
          <cell r="A182" t="str">
            <v>643505</v>
          </cell>
          <cell r="B182" t="str">
            <v>643505 Facility ED&amp;C Services </v>
          </cell>
          <cell r="C182">
            <v>-1713427.69</v>
          </cell>
        </row>
        <row r="183">
          <cell r="A183" t="str">
            <v>643506</v>
          </cell>
          <cell r="B183" t="str">
            <v>643506 Office Support Srvs Variable </v>
          </cell>
          <cell r="C183">
            <v>-6</v>
          </cell>
        </row>
        <row r="184">
          <cell r="A184" t="str">
            <v>643507</v>
          </cell>
          <cell r="B184" t="str">
            <v>643507 IT Solutions Delivery </v>
          </cell>
          <cell r="C184">
            <v>-22668105</v>
          </cell>
        </row>
        <row r="185">
          <cell r="A185" t="str">
            <v>643508</v>
          </cell>
          <cell r="B185" t="str">
            <v>643508 IT Desktop Support </v>
          </cell>
          <cell r="C185">
            <v>-32828325.48</v>
          </cell>
        </row>
        <row r="186">
          <cell r="A186" t="str">
            <v>643509</v>
          </cell>
          <cell r="B186" t="str">
            <v>643509 Customer Billings / Inserts </v>
          </cell>
          <cell r="C186">
            <v>-1287713.68</v>
          </cell>
        </row>
        <row r="187">
          <cell r="A187" t="str">
            <v>643510</v>
          </cell>
          <cell r="B187" t="str">
            <v>643510 IT Telecom Services </v>
          </cell>
          <cell r="C187">
            <v>-13775474.72</v>
          </cell>
        </row>
        <row r="188">
          <cell r="A188" t="str">
            <v>643516</v>
          </cell>
          <cell r="B188" t="str">
            <v>643516 Logistics Hours </v>
          </cell>
          <cell r="C188">
            <v>-108660.55</v>
          </cell>
        </row>
        <row r="189">
          <cell r="A189" t="str">
            <v>643517</v>
          </cell>
          <cell r="B189" t="str">
            <v>643517 IT Training </v>
          </cell>
          <cell r="C189">
            <v>-1669.36</v>
          </cell>
        </row>
        <row r="190">
          <cell r="A190" t="str">
            <v>643518</v>
          </cell>
          <cell r="B190" t="str">
            <v>643518 Purchasing Hours </v>
          </cell>
          <cell r="C190">
            <v>-400602.73</v>
          </cell>
        </row>
        <row r="191">
          <cell r="A191" t="str">
            <v>643519</v>
          </cell>
          <cell r="B191" t="str">
            <v>643519 Graphics </v>
          </cell>
          <cell r="C191">
            <v>-635902.3</v>
          </cell>
        </row>
        <row r="192">
          <cell r="A192" t="str">
            <v>643520</v>
          </cell>
          <cell r="B192" t="str">
            <v>643520 Fine Printing </v>
          </cell>
          <cell r="C192">
            <v>-232496</v>
          </cell>
        </row>
        <row r="193">
          <cell r="A193" t="str">
            <v>643521</v>
          </cell>
          <cell r="B193" t="str">
            <v>643521 Office Supplies </v>
          </cell>
          <cell r="C193">
            <v>-1012915.45</v>
          </cell>
        </row>
        <row r="194">
          <cell r="A194" t="str">
            <v>643522</v>
          </cell>
          <cell r="B194" t="str">
            <v>643522 Fleet Testing </v>
          </cell>
          <cell r="C194">
            <v>395</v>
          </cell>
        </row>
        <row r="195">
          <cell r="A195" t="str">
            <v>643523</v>
          </cell>
          <cell r="B195" t="str">
            <v>643523 Transportation Expense </v>
          </cell>
          <cell r="C195">
            <v>7.79</v>
          </cell>
        </row>
        <row r="196">
          <cell r="A196" t="str">
            <v>643524</v>
          </cell>
          <cell r="B196" t="str">
            <v>643524 Document Services </v>
          </cell>
          <cell r="C196">
            <v>-1841925</v>
          </cell>
        </row>
        <row r="197">
          <cell r="A197" t="str">
            <v>643526</v>
          </cell>
          <cell r="B197" t="str">
            <v>643526 Forms Design and Management </v>
          </cell>
          <cell r="C197">
            <v>-355529.19</v>
          </cell>
        </row>
        <row r="198">
          <cell r="A198" t="str">
            <v>643528</v>
          </cell>
          <cell r="B198" t="str">
            <v>643528 Technical Support Billings </v>
          </cell>
          <cell r="C198">
            <v>33578.85</v>
          </cell>
        </row>
        <row r="199">
          <cell r="A199" t="str">
            <v>643529</v>
          </cell>
          <cell r="B199" t="str">
            <v>643529 Accounts Payable Srvs </v>
          </cell>
          <cell r="C199">
            <v>-30076.36</v>
          </cell>
        </row>
        <row r="200">
          <cell r="A200" t="str">
            <v>643533</v>
          </cell>
          <cell r="B200" t="str">
            <v>643533 SS Financial Services Hours </v>
          </cell>
          <cell r="C200">
            <v>-5480</v>
          </cell>
        </row>
        <row r="201">
          <cell r="A201" t="str">
            <v>643534</v>
          </cell>
          <cell r="B201" t="str">
            <v>643534 SS Administration Hours </v>
          </cell>
          <cell r="C201">
            <v>-1707.5</v>
          </cell>
        </row>
        <row r="202">
          <cell r="A202" t="str">
            <v>702050</v>
          </cell>
          <cell r="B202" t="str">
            <v>702050 Depreciation Exp-Transportation </v>
          </cell>
          <cell r="C202">
            <v>365823.56</v>
          </cell>
        </row>
        <row r="203">
          <cell r="A203" t="str">
            <v>708120</v>
          </cell>
          <cell r="B203" t="str">
            <v>708120 Interest Exp-AFUDC-Debt </v>
          </cell>
          <cell r="C203">
            <v>-74796.98</v>
          </cell>
        </row>
        <row r="204">
          <cell r="A204" t="str">
            <v>708140</v>
          </cell>
          <cell r="B204" t="str">
            <v>708140 Interest Expense-Other </v>
          </cell>
          <cell r="C204">
            <v>231.29</v>
          </cell>
        </row>
        <row r="205">
          <cell r="A205" t="str">
            <v>711998</v>
          </cell>
          <cell r="B205" t="str">
            <v>711998 Interest Exp-AFUDC Equity </v>
          </cell>
          <cell r="C205">
            <v>105104.39</v>
          </cell>
        </row>
        <row r="206">
          <cell r="A206" t="str">
            <v>711999</v>
          </cell>
          <cell r="B206" t="str">
            <v>711999 Interest Exp-AFUDC Debt </v>
          </cell>
          <cell r="C206">
            <v>95465.84</v>
          </cell>
        </row>
        <row r="207">
          <cell r="A207" t="str">
            <v>720020</v>
          </cell>
          <cell r="B207" t="str">
            <v>720020 Permits &amp; Licenses </v>
          </cell>
          <cell r="C207">
            <v>365</v>
          </cell>
        </row>
        <row r="208">
          <cell r="A208" t="str">
            <v>720030</v>
          </cell>
          <cell r="B208" t="str">
            <v>720030 Ind Assoc Fees/Dues </v>
          </cell>
          <cell r="C208">
            <v>-15000</v>
          </cell>
        </row>
        <row r="209">
          <cell r="A209" t="str">
            <v>722010</v>
          </cell>
          <cell r="B209" t="str">
            <v>722010 Penalties &amp; Fines </v>
          </cell>
          <cell r="C209">
            <v>36629.89</v>
          </cell>
        </row>
        <row r="210">
          <cell r="A210" t="str">
            <v>722140</v>
          </cell>
          <cell r="B210" t="str">
            <v>722140 Misc Taxes Exp </v>
          </cell>
          <cell r="C210">
            <v>74642.56</v>
          </cell>
        </row>
        <row r="211">
          <cell r="A211" t="str">
            <v>722160</v>
          </cell>
          <cell r="B211" t="str">
            <v>722160 Other Taxes Exp-FICA </v>
          </cell>
          <cell r="C211">
            <v>5213352.61</v>
          </cell>
        </row>
        <row r="212">
          <cell r="A212" t="str">
            <v>722170</v>
          </cell>
          <cell r="B212" t="str">
            <v>722170 Other Taxes Exp-Unemployment </v>
          </cell>
          <cell r="C212">
            <v>222284.05</v>
          </cell>
        </row>
        <row r="213">
          <cell r="A213" t="str">
            <v>722181</v>
          </cell>
          <cell r="B213" t="str">
            <v>722181 Misc Empl Taxes </v>
          </cell>
          <cell r="C213">
            <v>1750.96</v>
          </cell>
        </row>
      </sheetData>
      <sheetData sheetId="6">
        <row r="6">
          <cell r="A6" t="str">
            <v>401010</v>
          </cell>
          <cell r="B6" t="str">
            <v>401010 Elec Sales-Residential-Base </v>
          </cell>
          <cell r="C6">
            <v>-304239612.45</v>
          </cell>
        </row>
        <row r="7">
          <cell r="A7" t="str">
            <v>401016</v>
          </cell>
          <cell r="B7" t="str">
            <v>401016 Elec Sales-Residential-Fuel </v>
          </cell>
          <cell r="C7">
            <v>-27114016.93</v>
          </cell>
        </row>
        <row r="8">
          <cell r="A8" t="str">
            <v>401100</v>
          </cell>
          <cell r="B8" t="str">
            <v>401100 Elec Sales-Comm GL-Base </v>
          </cell>
          <cell r="C8">
            <v>-792750.86</v>
          </cell>
        </row>
        <row r="9">
          <cell r="A9" t="str">
            <v>401110</v>
          </cell>
          <cell r="B9" t="str">
            <v>401110 Elec Sales-Comm MGS-D-Base </v>
          </cell>
          <cell r="C9">
            <v>-172116121.13</v>
          </cell>
        </row>
        <row r="10">
          <cell r="A10" t="str">
            <v>401120</v>
          </cell>
          <cell r="B10" t="str">
            <v>401120 Elec Sales-Comm MGS-T-Base </v>
          </cell>
          <cell r="C10">
            <v>-93726.29</v>
          </cell>
        </row>
        <row r="11">
          <cell r="A11" t="str">
            <v>401130</v>
          </cell>
          <cell r="B11" t="str">
            <v>401130 Elec Sales-Comm LGS-D-Base </v>
          </cell>
          <cell r="C11">
            <v>-6094761.24</v>
          </cell>
        </row>
        <row r="12">
          <cell r="A12" t="str">
            <v>401150</v>
          </cell>
          <cell r="B12" t="str">
            <v>401150 Elec Sales-Comm SPL-Base </v>
          </cell>
          <cell r="C12">
            <v>-179725.5</v>
          </cell>
        </row>
        <row r="13">
          <cell r="A13" t="str">
            <v>401500</v>
          </cell>
          <cell r="B13" t="str">
            <v>401500 Elec Sales-S Ind MGS-D-Base </v>
          </cell>
          <cell r="C13">
            <v>-7897675.54</v>
          </cell>
        </row>
        <row r="14">
          <cell r="A14" t="str">
            <v>401510</v>
          </cell>
          <cell r="B14" t="str">
            <v>401510 Elec Sales-S Ind MGS-T-Base </v>
          </cell>
          <cell r="C14">
            <v>-1154591.85</v>
          </cell>
        </row>
        <row r="15">
          <cell r="A15" t="str">
            <v>401520</v>
          </cell>
          <cell r="B15" t="str">
            <v>401520 Elec Sales-S Ind LGS-D-Base </v>
          </cell>
          <cell r="C15">
            <v>-81396043.61</v>
          </cell>
        </row>
        <row r="16">
          <cell r="A16" t="str">
            <v>401530</v>
          </cell>
          <cell r="B16" t="str">
            <v>401530 Elec Sales-S Ind LGS-T-Base </v>
          </cell>
          <cell r="C16">
            <v>-479773.99</v>
          </cell>
        </row>
        <row r="17">
          <cell r="A17" t="str">
            <v>401540</v>
          </cell>
          <cell r="B17" t="str">
            <v>401540 Elec Sales-S Ind SBBLGS-D-Base </v>
          </cell>
          <cell r="C17">
            <v>-81323.83</v>
          </cell>
        </row>
        <row r="18">
          <cell r="A18" t="str">
            <v>401560</v>
          </cell>
          <cell r="B18" t="str">
            <v>401560 Elec Sales-S Ind LSEI-Base </v>
          </cell>
          <cell r="C18">
            <v>-905749.13</v>
          </cell>
        </row>
        <row r="19">
          <cell r="A19" t="str">
            <v>401564</v>
          </cell>
          <cell r="B19" t="str">
            <v>401564 Elec Sales-S Ind LSEI-Franchise </v>
          </cell>
          <cell r="C19">
            <v>-82500.35</v>
          </cell>
        </row>
        <row r="20">
          <cell r="A20" t="str">
            <v>401670</v>
          </cell>
          <cell r="B20" t="str">
            <v>401670 Elec Sales-S Ind SBBMGS-D-Base </v>
          </cell>
          <cell r="C20">
            <v>-6778.7</v>
          </cell>
        </row>
        <row r="21">
          <cell r="A21" t="str">
            <v>402000</v>
          </cell>
          <cell r="B21" t="str">
            <v>402000 Elec Sales-Lg Ind LOS-A-Base </v>
          </cell>
          <cell r="C21">
            <v>-26704342.69</v>
          </cell>
        </row>
        <row r="22">
          <cell r="A22" t="str">
            <v>402004</v>
          </cell>
          <cell r="B22" t="str">
            <v>402004 Elec Sales-Lg Ind LOS-A-Franch </v>
          </cell>
          <cell r="C22">
            <v>-767885.7</v>
          </cell>
        </row>
        <row r="23">
          <cell r="A23" t="str">
            <v>402010</v>
          </cell>
          <cell r="B23" t="str">
            <v>402010 Elec Sales-Lg Ind LOS-B-Base </v>
          </cell>
          <cell r="C23">
            <v>-10892990.96</v>
          </cell>
        </row>
        <row r="24">
          <cell r="A24" t="str">
            <v>402014</v>
          </cell>
          <cell r="B24" t="str">
            <v>402014 Elec Sales-Lg Ind LOS-B-Franch </v>
          </cell>
          <cell r="C24">
            <v>-119821.48</v>
          </cell>
        </row>
        <row r="25">
          <cell r="A25" t="str">
            <v>402020</v>
          </cell>
          <cell r="B25" t="str">
            <v>402020 Elec Sales-Lg Ind IS-30-Base </v>
          </cell>
          <cell r="C25">
            <v>-3464414.82</v>
          </cell>
        </row>
        <row r="26">
          <cell r="A26" t="str">
            <v>402024</v>
          </cell>
          <cell r="B26" t="str">
            <v>402024 Elec Sales-Lg Ind IS-30-Franch </v>
          </cell>
          <cell r="C26">
            <v>-147456.16</v>
          </cell>
        </row>
        <row r="27">
          <cell r="A27" t="str">
            <v>402030</v>
          </cell>
          <cell r="B27" t="str">
            <v>402030 Elec Sales-Lg Ind ISS-Base </v>
          </cell>
          <cell r="C27">
            <v>-575999.27</v>
          </cell>
        </row>
        <row r="28">
          <cell r="A28" t="str">
            <v>402040</v>
          </cell>
          <cell r="B28" t="str">
            <v>402040 Elec Sales-Lg Ind SES-D-Base </v>
          </cell>
          <cell r="C28">
            <v>-196699.04</v>
          </cell>
        </row>
        <row r="29">
          <cell r="A29" t="str">
            <v>402044</v>
          </cell>
          <cell r="B29" t="str">
            <v>402044 Elec Sales-Lg Ind SES-D-Franch </v>
          </cell>
          <cell r="C29">
            <v>-16157.19</v>
          </cell>
        </row>
        <row r="30">
          <cell r="A30" t="str">
            <v>402050</v>
          </cell>
          <cell r="B30" t="str">
            <v>402050 Elec Sales-Lg Ind SES-T-Base </v>
          </cell>
          <cell r="C30">
            <v>-2713990.91</v>
          </cell>
        </row>
        <row r="31">
          <cell r="A31" t="str">
            <v>402054</v>
          </cell>
          <cell r="B31" t="str">
            <v>402054 Elec Sales-Lg Ind SES-T-Franch </v>
          </cell>
          <cell r="C31">
            <v>-10450.2</v>
          </cell>
        </row>
        <row r="32">
          <cell r="A32" t="str">
            <v>402060</v>
          </cell>
          <cell r="B32" t="str">
            <v>402060 Elec Sales-Lg Ind EIS-D-Base </v>
          </cell>
          <cell r="C32">
            <v>-415333.32</v>
          </cell>
        </row>
        <row r="33">
          <cell r="A33" t="str">
            <v>402070</v>
          </cell>
          <cell r="B33" t="str">
            <v>402070 Elec Sales-Lg Ind EIS-T-Base </v>
          </cell>
          <cell r="C33">
            <v>-438633.17</v>
          </cell>
        </row>
        <row r="34">
          <cell r="A34" t="str">
            <v>402080</v>
          </cell>
          <cell r="B34" t="str">
            <v>402080 Elec Sales-Lg Ind SCP-Base </v>
          </cell>
          <cell r="C34">
            <v>-14728719.39</v>
          </cell>
        </row>
        <row r="35">
          <cell r="A35" t="str">
            <v>402084</v>
          </cell>
          <cell r="B35" t="str">
            <v>402084 Elec Sales-Lg Ind SCP-Franchise </v>
          </cell>
          <cell r="C35">
            <v>-37542.77</v>
          </cell>
        </row>
        <row r="36">
          <cell r="A36" t="str">
            <v>402090</v>
          </cell>
          <cell r="B36" t="str">
            <v>402090 LI SBBVAR-Base/BRSD </v>
          </cell>
          <cell r="C36">
            <v>19334.88</v>
          </cell>
        </row>
        <row r="37">
          <cell r="A37" t="str">
            <v>402400</v>
          </cell>
          <cell r="B37" t="str">
            <v>402400 Elec Sales-Interrupt IS-I-Base </v>
          </cell>
          <cell r="C37">
            <v>-2541.54</v>
          </cell>
        </row>
        <row r="38">
          <cell r="A38" t="str">
            <v>402404</v>
          </cell>
          <cell r="B38" t="str">
            <v>402404 Elec Sales-Interrupt IS-I-Franch </v>
          </cell>
          <cell r="C38">
            <v>-22118.68</v>
          </cell>
        </row>
        <row r="39">
          <cell r="A39" t="str">
            <v>402410</v>
          </cell>
          <cell r="B39" t="str">
            <v>402410 Elec Sales-Interrupt IS-10-Base </v>
          </cell>
          <cell r="C39">
            <v>-1694.36</v>
          </cell>
        </row>
        <row r="40">
          <cell r="A40" t="str">
            <v>402414</v>
          </cell>
          <cell r="B40" t="str">
            <v>402414 Inter IS-10-Franchis </v>
          </cell>
          <cell r="C40">
            <v>-136453.44</v>
          </cell>
        </row>
        <row r="41">
          <cell r="A41" t="str">
            <v>402424</v>
          </cell>
          <cell r="B41" t="str">
            <v>402424 Inter SBI-Franchise </v>
          </cell>
          <cell r="C41">
            <v>-2204.04</v>
          </cell>
        </row>
        <row r="42">
          <cell r="A42" t="str">
            <v>402700</v>
          </cell>
          <cell r="B42" t="str">
            <v>402700 Elec Sales-Municipal SPL-Base </v>
          </cell>
          <cell r="C42">
            <v>-362649.4</v>
          </cell>
        </row>
        <row r="43">
          <cell r="A43" t="str">
            <v>402710</v>
          </cell>
          <cell r="B43" t="str">
            <v>402710 Public Util TNP-Base </v>
          </cell>
          <cell r="C43">
            <v>-1821960.66</v>
          </cell>
        </row>
        <row r="44">
          <cell r="A44" t="str">
            <v>483010</v>
          </cell>
          <cell r="B44" t="str">
            <v>483010 Interest Income </v>
          </cell>
          <cell r="C44">
            <v>-1028.9</v>
          </cell>
        </row>
        <row r="45">
          <cell r="A45" t="str">
            <v>500050</v>
          </cell>
          <cell r="B45" t="str">
            <v>500050 Fuel Exp-Nuclear-Reconcilable </v>
          </cell>
          <cell r="C45">
            <v>23930142.8</v>
          </cell>
        </row>
        <row r="46">
          <cell r="A46" t="str">
            <v>515040</v>
          </cell>
          <cell r="B46" t="str">
            <v>515040 Sal&amp;Wages Exp-Bonus/Inc-Exempt </v>
          </cell>
          <cell r="C46">
            <v>39600</v>
          </cell>
        </row>
        <row r="47">
          <cell r="A47" t="str">
            <v>515060</v>
          </cell>
          <cell r="B47" t="str">
            <v>515060 Sal&amp;Wages Exp-Temporary/Contract </v>
          </cell>
          <cell r="C47">
            <v>390</v>
          </cell>
        </row>
        <row r="48">
          <cell r="A48" t="str">
            <v>517999</v>
          </cell>
          <cell r="B48" t="str">
            <v>517999 Sal&amp;Wages Exp-Regular Exempt </v>
          </cell>
          <cell r="C48">
            <v>189950.04</v>
          </cell>
        </row>
        <row r="49">
          <cell r="A49" t="str">
            <v>518160</v>
          </cell>
          <cell r="B49" t="str">
            <v>518160 Oth Sal &amp; Benefits </v>
          </cell>
          <cell r="C49">
            <v>302213.39</v>
          </cell>
        </row>
        <row r="50">
          <cell r="A50" t="str">
            <v>521999</v>
          </cell>
          <cell r="B50" t="str">
            <v>521999 Sal/Burden Exp-Payroll Burden </v>
          </cell>
          <cell r="C50">
            <v>33697.14</v>
          </cell>
        </row>
        <row r="51">
          <cell r="A51" t="str">
            <v>522010</v>
          </cell>
          <cell r="B51" t="str">
            <v>522010 Employ Rel Exp-Employee Travel </v>
          </cell>
          <cell r="C51">
            <v>7793.06</v>
          </cell>
        </row>
        <row r="52">
          <cell r="A52" t="str">
            <v>522030</v>
          </cell>
          <cell r="B52" t="str">
            <v>522030 Employ Rel Exp-Registration </v>
          </cell>
          <cell r="C52">
            <v>250</v>
          </cell>
        </row>
        <row r="53">
          <cell r="A53" t="str">
            <v>522040</v>
          </cell>
          <cell r="B53" t="str">
            <v>522040 Employ Rel Exp-Dues &amp; Licences </v>
          </cell>
          <cell r="C53">
            <v>745</v>
          </cell>
        </row>
        <row r="54">
          <cell r="A54" t="str">
            <v>522060</v>
          </cell>
          <cell r="B54" t="str">
            <v>522060 Employ Rel Exp-Bus Meals/Ent </v>
          </cell>
          <cell r="C54">
            <v>1284.88</v>
          </cell>
        </row>
        <row r="55">
          <cell r="A55" t="str">
            <v>522061</v>
          </cell>
          <cell r="B55" t="str">
            <v>522061 Meals/Ent-PCard </v>
          </cell>
          <cell r="C55">
            <v>848.25</v>
          </cell>
        </row>
        <row r="56">
          <cell r="A56" t="str">
            <v>522130</v>
          </cell>
          <cell r="B56" t="str">
            <v>522130 Employ Rel Exp-Miscellaneous </v>
          </cell>
          <cell r="C56">
            <v>13866.6</v>
          </cell>
        </row>
        <row r="57">
          <cell r="A57" t="str">
            <v>530999</v>
          </cell>
          <cell r="B57" t="str">
            <v>530999 M&amp;S Expenses - Inventory Issued </v>
          </cell>
          <cell r="C57">
            <v>351.81</v>
          </cell>
        </row>
        <row r="58">
          <cell r="A58" t="str">
            <v>533010</v>
          </cell>
          <cell r="B58" t="str">
            <v>533010 M&amp;S Exp-Computer Hardware </v>
          </cell>
          <cell r="C58">
            <v>11247.2</v>
          </cell>
        </row>
        <row r="59">
          <cell r="A59" t="str">
            <v>535010</v>
          </cell>
          <cell r="B59" t="str">
            <v>535010 M&amp;S Exp-Office Supplies </v>
          </cell>
          <cell r="C59">
            <v>69.43</v>
          </cell>
        </row>
        <row r="60">
          <cell r="A60" t="str">
            <v>535015</v>
          </cell>
          <cell r="B60" t="str">
            <v>535015 M&amp;S Expenses - P-Card </v>
          </cell>
          <cell r="C60">
            <v>994.72</v>
          </cell>
        </row>
        <row r="61">
          <cell r="A61" t="str">
            <v>543010</v>
          </cell>
          <cell r="B61" t="str">
            <v>543010 Contr&amp;Svcs Exp-Prof Svcs-Ded </v>
          </cell>
          <cell r="C61">
            <v>45235.08</v>
          </cell>
        </row>
        <row r="62">
          <cell r="A62" t="str">
            <v>543020</v>
          </cell>
          <cell r="B62" t="str">
            <v>543020 Contr&amp;Svcs Exp-Prof Svcs-Non-Ded </v>
          </cell>
          <cell r="C62">
            <v>6310.48</v>
          </cell>
        </row>
        <row r="63">
          <cell r="A63" t="str">
            <v>543050</v>
          </cell>
          <cell r="B63" t="str">
            <v>543050 Contr&amp;Svcs Exp-Technical Svcs </v>
          </cell>
          <cell r="C63">
            <v>6442688.56</v>
          </cell>
        </row>
        <row r="64">
          <cell r="A64" t="str">
            <v>550020</v>
          </cell>
          <cell r="B64" t="str">
            <v>550020 Adm &amp; Gen Exp - Miscellaneous </v>
          </cell>
          <cell r="C64">
            <v>19123664.5</v>
          </cell>
        </row>
        <row r="65">
          <cell r="A65" t="str">
            <v>550040</v>
          </cell>
          <cell r="B65" t="str">
            <v>550040 A &amp; G Exp-Postage/Courier Svcs </v>
          </cell>
          <cell r="C65">
            <v>102.63</v>
          </cell>
        </row>
        <row r="66">
          <cell r="A66" t="str">
            <v>550080</v>
          </cell>
          <cell r="B66" t="str">
            <v>550080 A &amp; G Exp-Club Membership &amp; Exp </v>
          </cell>
          <cell r="C66">
            <v>194.2</v>
          </cell>
        </row>
        <row r="67">
          <cell r="A67" t="str">
            <v>550100</v>
          </cell>
          <cell r="B67" t="str">
            <v>550100 A &amp; G Exp-Freight </v>
          </cell>
          <cell r="C67">
            <v>61.67</v>
          </cell>
        </row>
        <row r="68">
          <cell r="A68" t="str">
            <v>550130</v>
          </cell>
          <cell r="B68" t="str">
            <v>550130 A &amp; G Exp-Nuclear Exp Ownership </v>
          </cell>
          <cell r="C68">
            <v>65949325.74</v>
          </cell>
        </row>
        <row r="69">
          <cell r="A69" t="str">
            <v>559951</v>
          </cell>
          <cell r="B69" t="str">
            <v>559951 A &amp; G Exp-Capitalized Materials </v>
          </cell>
          <cell r="C69">
            <v>-994.72</v>
          </cell>
        </row>
        <row r="70">
          <cell r="A70" t="str">
            <v>559952</v>
          </cell>
          <cell r="B70" t="str">
            <v>559952 A &amp; G Exp-Capitalized AFUDC-Debt </v>
          </cell>
          <cell r="C70">
            <v>-253471.17</v>
          </cell>
        </row>
        <row r="71">
          <cell r="A71" t="str">
            <v>559953</v>
          </cell>
          <cell r="B71" t="str">
            <v>559953 Cap AFUDC-Equity </v>
          </cell>
          <cell r="C71">
            <v>-263879.43</v>
          </cell>
        </row>
        <row r="72">
          <cell r="A72" t="str">
            <v>559954</v>
          </cell>
          <cell r="B72" t="str">
            <v>559954 A &amp; G Exp-Capitalized Other Exp </v>
          </cell>
          <cell r="C72">
            <v>-25995975.46</v>
          </cell>
        </row>
        <row r="73">
          <cell r="A73" t="str">
            <v>569010</v>
          </cell>
          <cell r="B73" t="str">
            <v>569010 Leg-Fed/State-Non De </v>
          </cell>
          <cell r="C73">
            <v>6522.93</v>
          </cell>
        </row>
        <row r="74">
          <cell r="A74" t="str">
            <v>642025</v>
          </cell>
          <cell r="B74" t="str">
            <v>642025 Finance &amp; Reg </v>
          </cell>
          <cell r="C74">
            <v>54949.72</v>
          </cell>
        </row>
        <row r="75">
          <cell r="A75" t="str">
            <v>642052</v>
          </cell>
          <cell r="B75" t="str">
            <v>642052 Financial Transactions Fixed </v>
          </cell>
          <cell r="C75">
            <v>372.96</v>
          </cell>
        </row>
        <row r="76">
          <cell r="A76" t="str">
            <v>642071</v>
          </cell>
          <cell r="B76" t="str">
            <v>642071 Fleet Allocation </v>
          </cell>
          <cell r="C76">
            <v>27628.15</v>
          </cell>
        </row>
        <row r="77">
          <cell r="A77" t="str">
            <v>642201</v>
          </cell>
          <cell r="B77" t="str">
            <v>642201 Allocation from REI Corporate OH </v>
          </cell>
          <cell r="C77">
            <v>4388725.5</v>
          </cell>
        </row>
        <row r="78">
          <cell r="A78" t="str">
            <v>643004</v>
          </cell>
          <cell r="B78" t="str">
            <v>643004 Billable Hours </v>
          </cell>
          <cell r="C78">
            <v>3228.64</v>
          </cell>
        </row>
        <row r="79">
          <cell r="A79" t="str">
            <v>643005</v>
          </cell>
          <cell r="B79" t="str">
            <v>643005 Billable Hours Unregulated </v>
          </cell>
          <cell r="C79">
            <v>4416</v>
          </cell>
        </row>
        <row r="80">
          <cell r="A80" t="str">
            <v>643007</v>
          </cell>
          <cell r="B80" t="str">
            <v>643007 Administrative Labor </v>
          </cell>
          <cell r="C80">
            <v>18890.4</v>
          </cell>
        </row>
        <row r="81">
          <cell r="A81" t="str">
            <v>643009</v>
          </cell>
          <cell r="B81" t="str">
            <v>643009 Internal Audit Department Labor </v>
          </cell>
          <cell r="C81">
            <v>27024.84</v>
          </cell>
        </row>
        <row r="82">
          <cell r="A82" t="str">
            <v>702010</v>
          </cell>
          <cell r="B82" t="str">
            <v>702010 Depreciation Exp </v>
          </cell>
          <cell r="C82">
            <v>-416765702.39</v>
          </cell>
        </row>
        <row r="83">
          <cell r="A83" t="str">
            <v>702025</v>
          </cell>
          <cell r="B83" t="str">
            <v>702025 Depreciation Exp-T-Plan </v>
          </cell>
          <cell r="C83">
            <v>390072175.34</v>
          </cell>
        </row>
        <row r="84">
          <cell r="A84" t="str">
            <v>702040</v>
          </cell>
          <cell r="B84" t="str">
            <v>702040 Decommissioning Exp </v>
          </cell>
          <cell r="C84">
            <v>14828814.96</v>
          </cell>
        </row>
        <row r="85">
          <cell r="A85" t="str">
            <v>702050</v>
          </cell>
          <cell r="B85" t="str">
            <v>702050 Depreciation Exp-Transportation </v>
          </cell>
          <cell r="C85">
            <v>93478.9</v>
          </cell>
        </row>
        <row r="86">
          <cell r="A86" t="str">
            <v>711998</v>
          </cell>
          <cell r="B86" t="str">
            <v>711998 Interest Exp-AFUDC Equity </v>
          </cell>
          <cell r="C86">
            <v>263879.43</v>
          </cell>
        </row>
        <row r="87">
          <cell r="A87" t="str">
            <v>711999</v>
          </cell>
          <cell r="B87" t="str">
            <v>711999 Interest Exp-AFUDC Debt </v>
          </cell>
          <cell r="C87">
            <v>253471.17</v>
          </cell>
        </row>
        <row r="88">
          <cell r="A88" t="str">
            <v>720030</v>
          </cell>
          <cell r="B88" t="str">
            <v>720030 Ind Assoc Fees/Dues </v>
          </cell>
          <cell r="C88">
            <v>39670.09</v>
          </cell>
        </row>
        <row r="89">
          <cell r="A89" t="str">
            <v>722020</v>
          </cell>
          <cell r="B89" t="str">
            <v>722020 Govt Chg &amp; Levies </v>
          </cell>
          <cell r="C89">
            <v>2797442</v>
          </cell>
        </row>
        <row r="90">
          <cell r="A90" t="str">
            <v>722140</v>
          </cell>
          <cell r="B90" t="str">
            <v>722140 Misc Taxes Exp </v>
          </cell>
          <cell r="C90">
            <v>2187465.11</v>
          </cell>
        </row>
        <row r="91">
          <cell r="A91" t="str">
            <v>722150</v>
          </cell>
          <cell r="B91" t="str">
            <v>722150 Other Taxes Expenses - Property </v>
          </cell>
          <cell r="C91">
            <v>19233730.32</v>
          </cell>
        </row>
      </sheetData>
      <sheetData sheetId="7">
        <row r="6">
          <cell r="A6" t="str">
            <v>530999</v>
          </cell>
          <cell r="B6" t="str">
            <v>530999 M&amp;S Expenses - Inventory Issued </v>
          </cell>
          <cell r="C6">
            <v>38.43</v>
          </cell>
        </row>
        <row r="7">
          <cell r="A7" t="str">
            <v>550040</v>
          </cell>
          <cell r="B7" t="str">
            <v>550040 A &amp; G Exp-Postage/Courier Svcs </v>
          </cell>
          <cell r="C7">
            <v>12.7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OPEB Liab BY SEGMENT "/>
      <sheetName val="OPEB Liab BY SEGMENT W-O MedSub"/>
      <sheetName val="All Transactions Pivot Q 2"/>
      <sheetName val="Oncor All Transactions"/>
      <sheetName val="Q 2 Purchase Pivot"/>
      <sheetName val="Oncor Purchase Q2"/>
      <sheetName val="OCI Activity Pivot Q2"/>
      <sheetName val="Oncor OCI Activity Q2"/>
      <sheetName val="Q2 OPEB Balance Pivot"/>
      <sheetName val="Oncor Q 2 OPEB Balance"/>
      <sheetName val="Oncor w Medicsub"/>
      <sheetName val="Oncor wo Medicsub"/>
      <sheetName val="All Transaction Pivot Q1"/>
      <sheetName val="Oncor All Transaction Q1"/>
      <sheetName val="Oncor OCI Activity"/>
      <sheetName val="Oncor OCI wo Medsub Activity"/>
      <sheetName val="OCI Activity Pivot Q1"/>
      <sheetName val="Oncor OPEB Bal Q1"/>
      <sheetName val="Q1 OPEB Balance Pivot"/>
      <sheetName val="Oncor Beg Bal"/>
      <sheetName val="Beg Bal Pivot"/>
      <sheetName val="Oncor Purchase Q1"/>
      <sheetName val="Q1 Purchase Pivot"/>
      <sheetName val="Q 2 OPEB Balance Query"/>
      <sheetName val="OCI Activity Q2"/>
      <sheetName val="Q 2 Purchase Query"/>
      <sheetName val="All Transactions Query Q 2"/>
      <sheetName val="Beg Balance Query"/>
      <sheetName val="Q1 OPEB Balance Query"/>
      <sheetName val="All Transactions Query Q1"/>
      <sheetName val=" Q1 Purchase Query"/>
      <sheetName val="OCI Activity Q1"/>
    </sheetNames>
    <sheetDataSet>
      <sheetData sheetId="27">
        <row r="5">
          <cell r="P5" t="str">
            <v>CONSV</v>
          </cell>
          <cell r="Q5" t="str">
            <v>Generation</v>
          </cell>
        </row>
        <row r="6">
          <cell r="P6" t="str">
            <v>EDC</v>
          </cell>
          <cell r="Q6" t="str">
            <v>Corporate / Other</v>
          </cell>
        </row>
        <row r="7">
          <cell r="P7" t="str">
            <v>EESRT</v>
          </cell>
          <cell r="Q7" t="str">
            <v>Retail</v>
          </cell>
        </row>
        <row r="8">
          <cell r="P8" t="str">
            <v>EIVIC</v>
          </cell>
          <cell r="Q8" t="str">
            <v>Generation</v>
          </cell>
        </row>
        <row r="9">
          <cell r="P9" t="str">
            <v>ELREP</v>
          </cell>
          <cell r="Q9" t="str">
            <v>Retail</v>
          </cell>
        </row>
        <row r="10">
          <cell r="P10" t="str">
            <v>ENS</v>
          </cell>
          <cell r="Q10" t="str">
            <v>Gas</v>
          </cell>
        </row>
        <row r="11">
          <cell r="P11" t="str">
            <v>ENSHR</v>
          </cell>
          <cell r="Q11" t="str">
            <v>Retail</v>
          </cell>
        </row>
        <row r="12">
          <cell r="P12" t="str">
            <v>EPI</v>
          </cell>
          <cell r="Q12" t="str">
            <v>Gas</v>
          </cell>
        </row>
        <row r="13">
          <cell r="P13" t="str">
            <v>ESD</v>
          </cell>
          <cell r="Q13" t="str">
            <v>Delivery</v>
          </cell>
        </row>
        <row r="14">
          <cell r="P14" t="str">
            <v>ECD</v>
          </cell>
          <cell r="Q14" t="str">
            <v>Gas</v>
          </cell>
        </row>
        <row r="15">
          <cell r="P15" t="str">
            <v>ERLLC</v>
          </cell>
          <cell r="Q15" t="str">
            <v>Retail</v>
          </cell>
        </row>
        <row r="16">
          <cell r="P16" t="str">
            <v>ETRAM</v>
          </cell>
          <cell r="Q16" t="str">
            <v>Retail</v>
          </cell>
        </row>
        <row r="17">
          <cell r="P17" t="str">
            <v>GEN</v>
          </cell>
          <cell r="Q17" t="str">
            <v>Generation</v>
          </cell>
        </row>
        <row r="18">
          <cell r="P18" t="str">
            <v>GENSV</v>
          </cell>
          <cell r="Q18" t="str">
            <v>Generation</v>
          </cell>
        </row>
        <row r="19">
          <cell r="P19" t="str">
            <v>INSEM</v>
          </cell>
          <cell r="Q19" t="str">
            <v>Retail</v>
          </cell>
        </row>
        <row r="20">
          <cell r="P20" t="str">
            <v>INSOL</v>
          </cell>
          <cell r="Q20" t="str">
            <v>Retail</v>
          </cell>
        </row>
        <row r="21">
          <cell r="P21" t="str">
            <v>LCC</v>
          </cell>
          <cell r="Q21" t="str">
            <v>Corporate / Other</v>
          </cell>
        </row>
        <row r="22">
          <cell r="P22" t="str">
            <v>LSES</v>
          </cell>
          <cell r="Q22" t="str">
            <v>Retail</v>
          </cell>
        </row>
        <row r="23">
          <cell r="P23" t="str">
            <v>LSGD</v>
          </cell>
          <cell r="Q23" t="str">
            <v>Gas</v>
          </cell>
        </row>
        <row r="24">
          <cell r="P24" t="str">
            <v>LSGIN</v>
          </cell>
          <cell r="Q24" t="str">
            <v>Gas</v>
          </cell>
        </row>
        <row r="25">
          <cell r="P25" t="str">
            <v>LSP</v>
          </cell>
          <cell r="Q25" t="str">
            <v>Gas</v>
          </cell>
        </row>
        <row r="26">
          <cell r="P26" t="str">
            <v>MINSV</v>
          </cell>
          <cell r="Q26" t="str">
            <v>Mining</v>
          </cell>
        </row>
        <row r="27">
          <cell r="P27" t="str">
            <v>PWRSV</v>
          </cell>
          <cell r="Q27" t="str">
            <v>Generation</v>
          </cell>
        </row>
        <row r="28">
          <cell r="P28" t="str">
            <v>RETSV</v>
          </cell>
          <cell r="Q28" t="str">
            <v>Retail</v>
          </cell>
        </row>
        <row r="29">
          <cell r="P29" t="str">
            <v>SES</v>
          </cell>
          <cell r="Q29" t="str">
            <v>Retail</v>
          </cell>
        </row>
        <row r="30">
          <cell r="P30" t="str">
            <v>TRN</v>
          </cell>
          <cell r="Q30" t="str">
            <v>Delivery</v>
          </cell>
        </row>
        <row r="31">
          <cell r="P31" t="str">
            <v>TUF</v>
          </cell>
          <cell r="Q31" t="str">
            <v>Corporate / Other</v>
          </cell>
        </row>
        <row r="32">
          <cell r="P32" t="str">
            <v>TUF02</v>
          </cell>
          <cell r="Q32" t="str">
            <v>Corporate / Other</v>
          </cell>
        </row>
        <row r="33">
          <cell r="P33" t="str">
            <v>TUM</v>
          </cell>
          <cell r="Q33" t="str">
            <v>Mining</v>
          </cell>
        </row>
        <row r="34">
          <cell r="P34" t="str">
            <v>TUS</v>
          </cell>
          <cell r="Q34" t="str">
            <v>Business Services</v>
          </cell>
        </row>
        <row r="35">
          <cell r="P35" t="str">
            <v>TUUKH</v>
          </cell>
          <cell r="Q35" t="str">
            <v>Corporate / Other</v>
          </cell>
        </row>
        <row r="36">
          <cell r="P36" t="str">
            <v>TXU</v>
          </cell>
          <cell r="Q36" t="str">
            <v>Corporate / Other</v>
          </cell>
        </row>
        <row r="37">
          <cell r="P37" t="str">
            <v>TXUHC</v>
          </cell>
          <cell r="Q37" t="str">
            <v>Corporate / Other</v>
          </cell>
        </row>
        <row r="38">
          <cell r="P38" t="str">
            <v>TXUEN</v>
          </cell>
          <cell r="Q38" t="str">
            <v>Retail</v>
          </cell>
        </row>
        <row r="39">
          <cell r="P39" t="str">
            <v>TXUET</v>
          </cell>
          <cell r="Q39" t="str">
            <v>Wholesale</v>
          </cell>
        </row>
        <row r="40">
          <cell r="P40" t="str">
            <v>USNOA</v>
          </cell>
          <cell r="Q40" t="str">
            <v>Gas</v>
          </cell>
        </row>
        <row r="41">
          <cell r="P41" t="str">
            <v>USTEX</v>
          </cell>
          <cell r="Q41" t="str">
            <v>Gas</v>
          </cell>
        </row>
        <row r="42">
          <cell r="P42" t="str">
            <v>WHLSV</v>
          </cell>
          <cell r="Q42" t="str">
            <v>Wholesale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JEFace"/>
      <sheetName val="jeact"/>
      <sheetName val="Fac Acc"/>
      <sheetName val="Fac Act"/>
      <sheetName val="Fac TU"/>
      <sheetName val="StorSumm"/>
      <sheetName val="storsumrev"/>
      <sheetName val="storsummact"/>
      <sheetName val="TUByPlt"/>
      <sheetName val="AccPlt"/>
      <sheetName val="ActPl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3">
          <cell r="T303">
            <v>33771791.83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P II-D-3.4-1"/>
      <sheetName val="WP II-D-3.4-2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OPEB Liab BY SEGMENT "/>
      <sheetName val="OPEB Liab BY SEGMENT W-O MedSub"/>
      <sheetName val="4 q all transactions Pivot"/>
      <sheetName val="4 Q Purchase Pivot"/>
      <sheetName val="4 Q OCI Activity Pivot"/>
      <sheetName val="4 Q 253 end bal Pivot"/>
      <sheetName val="3 Q all transactions Pivot"/>
      <sheetName val="3 Q Purchase Pivot"/>
      <sheetName val="3 Q OCI Activity Pivot"/>
      <sheetName val="3 Q 253 end bal Pivot "/>
      <sheetName val="2 Q all transactions Pivot"/>
      <sheetName val="2 Q Purchase Pivot"/>
      <sheetName val="2 Q OCI Activity Pivot"/>
      <sheetName val="2 Q 253 end bal Pivot"/>
      <sheetName val=" 1 Q OCI act pivot"/>
      <sheetName val="1Qtr all transactions pivot"/>
      <sheetName val="1Q Purchase Pivot"/>
      <sheetName val="1Q 253 end bal pivot"/>
      <sheetName val="253 Beg bal pivot"/>
      <sheetName val="2008 Tot_wPartD09"/>
      <sheetName val="2008 Tot_woPartD09"/>
      <sheetName val="09 est. OPEB w med sub ec 584"/>
      <sheetName val="4 Q 253 end bal Query"/>
      <sheetName val="4 Q all transaction Query"/>
      <sheetName val="4 Q Purchase Query"/>
      <sheetName val="4 Q OCI Activity Query"/>
      <sheetName val="3 Q 253 end bal Query"/>
      <sheetName val="3 Q all transactions Query"/>
      <sheetName val="3 Q Purchase Query"/>
      <sheetName val="3 Q Pension &amp; OPEB OCI Activity"/>
      <sheetName val="2 Q 253 end bal Query"/>
      <sheetName val="2 Q all transactions Query"/>
      <sheetName val="2 Q Purchase Query"/>
      <sheetName val="2 Q pension &amp; OPEB OCI Activity"/>
      <sheetName val="1Q end bal query"/>
      <sheetName val="Beg balance query"/>
      <sheetName val="1Q purchase query"/>
      <sheetName val="1Q all transactions query"/>
      <sheetName val="1Q pension and opeb OCI act"/>
    </sheetNames>
    <sheetDataSet>
      <sheetData sheetId="30">
        <row r="6">
          <cell r="N6" t="str">
            <v>EDC</v>
          </cell>
          <cell r="O6" t="str">
            <v>Corporate / Other</v>
          </cell>
        </row>
        <row r="7">
          <cell r="N7" t="str">
            <v>EESRT</v>
          </cell>
          <cell r="O7" t="str">
            <v>Retail</v>
          </cell>
        </row>
        <row r="8">
          <cell r="N8" t="str">
            <v>ELREP</v>
          </cell>
          <cell r="O8" t="str">
            <v>Retail</v>
          </cell>
        </row>
        <row r="9">
          <cell r="N9" t="str">
            <v>ENS</v>
          </cell>
          <cell r="O9" t="str">
            <v>Gas</v>
          </cell>
        </row>
        <row r="10">
          <cell r="N10" t="str">
            <v>ENSHR</v>
          </cell>
          <cell r="O10" t="str">
            <v>Retail</v>
          </cell>
        </row>
        <row r="11">
          <cell r="N11" t="str">
            <v>EPI</v>
          </cell>
          <cell r="O11" t="str">
            <v>Gas</v>
          </cell>
        </row>
        <row r="12">
          <cell r="N12" t="str">
            <v>ESD</v>
          </cell>
          <cell r="O12" t="str">
            <v>Delivery</v>
          </cell>
        </row>
        <row r="13">
          <cell r="N13" t="str">
            <v>ECD</v>
          </cell>
          <cell r="O13" t="str">
            <v>Gas</v>
          </cell>
        </row>
        <row r="14">
          <cell r="N14" t="str">
            <v>ETRAM</v>
          </cell>
          <cell r="O14" t="str">
            <v>Retail</v>
          </cell>
        </row>
        <row r="15">
          <cell r="N15" t="str">
            <v>GEN</v>
          </cell>
          <cell r="O15" t="str">
            <v>Generation</v>
          </cell>
        </row>
        <row r="16">
          <cell r="N16" t="str">
            <v>GENSV</v>
          </cell>
          <cell r="O16" t="str">
            <v>Generation</v>
          </cell>
        </row>
        <row r="17">
          <cell r="N17" t="str">
            <v>INSEM</v>
          </cell>
          <cell r="O17" t="str">
            <v>Retail</v>
          </cell>
        </row>
        <row r="18">
          <cell r="N18" t="str">
            <v>INSOL</v>
          </cell>
          <cell r="O18" t="str">
            <v>Retail</v>
          </cell>
        </row>
        <row r="19">
          <cell r="N19" t="str">
            <v>LCC</v>
          </cell>
          <cell r="O19" t="str">
            <v>Corporate / Other</v>
          </cell>
        </row>
        <row r="20">
          <cell r="N20" t="str">
            <v>LSES</v>
          </cell>
          <cell r="O20" t="str">
            <v>Retail</v>
          </cell>
        </row>
        <row r="21">
          <cell r="N21" t="str">
            <v>LSGD</v>
          </cell>
          <cell r="O21" t="str">
            <v>Gas</v>
          </cell>
        </row>
        <row r="22">
          <cell r="N22" t="str">
            <v>LSGIN</v>
          </cell>
          <cell r="O22" t="str">
            <v>Gas</v>
          </cell>
        </row>
        <row r="23">
          <cell r="N23" t="str">
            <v>LSP</v>
          </cell>
          <cell r="O23" t="str">
            <v>Gas</v>
          </cell>
        </row>
        <row r="24">
          <cell r="N24" t="str">
            <v>MINSV</v>
          </cell>
          <cell r="O24" t="str">
            <v>Mining</v>
          </cell>
        </row>
        <row r="25">
          <cell r="N25" t="str">
            <v>PWRSV</v>
          </cell>
          <cell r="O25" t="str">
            <v>Generation</v>
          </cell>
        </row>
        <row r="26">
          <cell r="N26" t="str">
            <v>RETSV</v>
          </cell>
          <cell r="O26" t="str">
            <v>Retail</v>
          </cell>
        </row>
        <row r="27">
          <cell r="N27" t="str">
            <v>SES</v>
          </cell>
          <cell r="O27" t="str">
            <v>Retail</v>
          </cell>
        </row>
        <row r="28">
          <cell r="N28" t="str">
            <v>TRN</v>
          </cell>
          <cell r="O28" t="str">
            <v>Delivery</v>
          </cell>
        </row>
        <row r="29">
          <cell r="N29" t="str">
            <v>TUF</v>
          </cell>
          <cell r="O29" t="str">
            <v>Corporate / Other</v>
          </cell>
        </row>
        <row r="30">
          <cell r="N30" t="str">
            <v>TUF02</v>
          </cell>
          <cell r="O30" t="str">
            <v>Corporate / Other</v>
          </cell>
        </row>
        <row r="31">
          <cell r="N31" t="str">
            <v>TUM</v>
          </cell>
          <cell r="O31" t="str">
            <v>Mining</v>
          </cell>
        </row>
        <row r="32">
          <cell r="N32" t="str">
            <v>TUS</v>
          </cell>
          <cell r="O32" t="str">
            <v>Business Services</v>
          </cell>
        </row>
        <row r="33">
          <cell r="N33" t="str">
            <v>TUUKH</v>
          </cell>
          <cell r="O33" t="str">
            <v>Corporate / Other</v>
          </cell>
        </row>
        <row r="34">
          <cell r="N34" t="str">
            <v>TXU</v>
          </cell>
          <cell r="O34" t="str">
            <v>Corporate / Other</v>
          </cell>
        </row>
        <row r="35">
          <cell r="N35" t="str">
            <v>TXUEN</v>
          </cell>
          <cell r="O35" t="str">
            <v>Retail</v>
          </cell>
        </row>
        <row r="36">
          <cell r="N36" t="str">
            <v>TXUET</v>
          </cell>
          <cell r="O36" t="str">
            <v>Wholesale</v>
          </cell>
        </row>
        <row r="37">
          <cell r="N37" t="str">
            <v>USNOA</v>
          </cell>
          <cell r="O37" t="str">
            <v>Gas</v>
          </cell>
        </row>
        <row r="38">
          <cell r="N38" t="str">
            <v>USTEX</v>
          </cell>
          <cell r="O38" t="str">
            <v>Gas</v>
          </cell>
        </row>
        <row r="39">
          <cell r="N39" t="str">
            <v>WHLSV</v>
          </cell>
          <cell r="O39" t="str">
            <v>Wholesale</v>
          </cell>
        </row>
        <row r="40">
          <cell r="N40" t="str">
            <v>TXUHC</v>
          </cell>
          <cell r="O40" t="str">
            <v>Corporate / Other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HLP Div"/>
      <sheetName val="HLP Corp"/>
      <sheetName val="Genco"/>
      <sheetName val="Shared Services"/>
      <sheetName val="Nuclear"/>
      <sheetName val="Hist"/>
      <sheetName val="trial balance"/>
      <sheetName val="485010"/>
    </sheetNames>
    <sheetDataSet>
      <sheetData sheetId="7">
        <row r="9">
          <cell r="A9" t="str">
            <v>401010</v>
          </cell>
          <cell r="B9" t="str">
            <v>Elec Sales-Residential-Base</v>
          </cell>
          <cell r="C9">
            <v>-246881665.75</v>
          </cell>
        </row>
        <row r="10">
          <cell r="A10" t="str">
            <v>401012</v>
          </cell>
          <cell r="B10" t="str">
            <v>Elec Sales-Residential-PCRF</v>
          </cell>
          <cell r="C10">
            <v>963260.67</v>
          </cell>
        </row>
        <row r="11">
          <cell r="A11" t="str">
            <v>401016</v>
          </cell>
          <cell r="B11" t="str">
            <v>Elec Sales-Residential-Fuel</v>
          </cell>
          <cell r="C11">
            <v>-145809047.68</v>
          </cell>
        </row>
        <row r="12">
          <cell r="A12" t="str">
            <v>401018</v>
          </cell>
          <cell r="B12" t="str">
            <v>Elec Sales-Residential-Fuel Refund</v>
          </cell>
          <cell r="C12">
            <v>-31643037.43</v>
          </cell>
        </row>
        <row r="13">
          <cell r="A13" t="str">
            <v>401100</v>
          </cell>
          <cell r="B13" t="str">
            <v>Elec Sales-Comm GL-Base</v>
          </cell>
          <cell r="C13">
            <v>-2695379.54</v>
          </cell>
        </row>
        <row r="14">
          <cell r="A14" t="str">
            <v>401102</v>
          </cell>
          <cell r="B14" t="str">
            <v>Elec Sales-Comm GL-PCRF</v>
          </cell>
          <cell r="C14">
            <v>2044.77</v>
          </cell>
        </row>
        <row r="15">
          <cell r="A15" t="str">
            <v>401106</v>
          </cell>
          <cell r="B15" t="str">
            <v>Elec Sales-Comm GL-Fuel</v>
          </cell>
          <cell r="C15">
            <v>-675916.16</v>
          </cell>
        </row>
        <row r="16">
          <cell r="A16" t="str">
            <v>401108</v>
          </cell>
          <cell r="B16" t="str">
            <v>Elec Sales-Comm GL-Fuel Refund</v>
          </cell>
          <cell r="C16">
            <v>-114930.97</v>
          </cell>
        </row>
        <row r="17">
          <cell r="A17" t="str">
            <v>401110</v>
          </cell>
          <cell r="B17" t="str">
            <v>Elec Sales-Comm MGS-D-Base</v>
          </cell>
          <cell r="C17">
            <v>-174815225.42</v>
          </cell>
        </row>
        <row r="18">
          <cell r="A18" t="str">
            <v>401112</v>
          </cell>
          <cell r="B18" t="str">
            <v>Elec Sales-Comm MGS-D-PCRF</v>
          </cell>
          <cell r="C18">
            <v>586828.1</v>
          </cell>
        </row>
        <row r="19">
          <cell r="A19" t="str">
            <v>401116</v>
          </cell>
          <cell r="B19" t="str">
            <v>Elec Sales-Comm MGS-D-Fuel</v>
          </cell>
          <cell r="C19">
            <v>-116202990.85</v>
          </cell>
        </row>
        <row r="20">
          <cell r="A20" t="str">
            <v>401118</v>
          </cell>
          <cell r="B20" t="str">
            <v>Elec Sales-Comm MGS-D-Fuel Refund</v>
          </cell>
          <cell r="C20">
            <v>-23488871.77</v>
          </cell>
        </row>
        <row r="21">
          <cell r="A21" t="str">
            <v>401120</v>
          </cell>
          <cell r="B21" t="str">
            <v>Elec Sales-Comm MGS-T-Base</v>
          </cell>
          <cell r="C21">
            <v>-95928.79</v>
          </cell>
        </row>
        <row r="22">
          <cell r="A22" t="str">
            <v>401122</v>
          </cell>
          <cell r="B22" t="str">
            <v>Elec Sales-Comm MGS-T-PCRF</v>
          </cell>
          <cell r="C22">
            <v>360.25</v>
          </cell>
        </row>
        <row r="23">
          <cell r="A23" t="str">
            <v>401126</v>
          </cell>
          <cell r="B23" t="str">
            <v>Elec Sales-Comm MGS-T-Fuel</v>
          </cell>
          <cell r="C23">
            <v>-68839.4</v>
          </cell>
        </row>
        <row r="24">
          <cell r="A24" t="str">
            <v>401128</v>
          </cell>
          <cell r="B24" t="str">
            <v>Elec Sales-Comm MGS-T-Fuel Refund</v>
          </cell>
          <cell r="C24">
            <v>-12888.33</v>
          </cell>
        </row>
        <row r="25">
          <cell r="A25" t="str">
            <v>401130</v>
          </cell>
          <cell r="B25" t="str">
            <v>Elec Sales-Comm LGS-D-Base</v>
          </cell>
          <cell r="C25">
            <v>-6998701.01</v>
          </cell>
        </row>
        <row r="26">
          <cell r="A26" t="str">
            <v>401132</v>
          </cell>
          <cell r="B26" t="str">
            <v>Elec Sales-Comm LGS-D-PCRF</v>
          </cell>
          <cell r="C26">
            <v>26504.82</v>
          </cell>
        </row>
        <row r="27">
          <cell r="A27" t="str">
            <v>401136</v>
          </cell>
          <cell r="B27" t="str">
            <v>Elec Sales-Comm LGS-D-Fuel</v>
          </cell>
          <cell r="C27">
            <v>-6396294.9</v>
          </cell>
        </row>
        <row r="28">
          <cell r="A28" t="str">
            <v>401138</v>
          </cell>
          <cell r="B28" t="str">
            <v>Elec Sales-Comm LGS-D-Fuel Refund</v>
          </cell>
          <cell r="C28">
            <v>-1216726.29</v>
          </cell>
        </row>
        <row r="29">
          <cell r="A29" t="str">
            <v>401148</v>
          </cell>
          <cell r="B29" t="str">
            <v>Elec Sales-Comm LGS-T-Fuel Refund</v>
          </cell>
          <cell r="C29">
            <v>-1083.84</v>
          </cell>
        </row>
        <row r="30">
          <cell r="A30" t="str">
            <v>401150</v>
          </cell>
          <cell r="B30" t="str">
            <v>Elec Sales-Comm SPL-Base</v>
          </cell>
          <cell r="C30">
            <v>-3435687.12</v>
          </cell>
        </row>
        <row r="31">
          <cell r="A31" t="str">
            <v>401152</v>
          </cell>
          <cell r="B31" t="str">
            <v>Elec Sales-Comm SPL-PCRF</v>
          </cell>
          <cell r="C31">
            <v>930.93</v>
          </cell>
        </row>
        <row r="32">
          <cell r="A32" t="str">
            <v>401156</v>
          </cell>
          <cell r="B32" t="str">
            <v>Elec Sales-Comm SPL-Fuel</v>
          </cell>
          <cell r="C32">
            <v>-328215.91</v>
          </cell>
        </row>
        <row r="33">
          <cell r="A33" t="str">
            <v>401158</v>
          </cell>
          <cell r="B33" t="str">
            <v>Elec Sales-Comm SPL-Fuel Refund</v>
          </cell>
          <cell r="C33">
            <v>-69906.64</v>
          </cell>
        </row>
        <row r="34">
          <cell r="A34" t="str">
            <v>401190</v>
          </cell>
          <cell r="B34" t="str">
            <v>Elec Sales-Comm GMGS-D-Base</v>
          </cell>
          <cell r="C34">
            <v>-3170425.07</v>
          </cell>
        </row>
        <row r="35">
          <cell r="A35" t="str">
            <v>401191</v>
          </cell>
          <cell r="B35" t="str">
            <v>Elec Sales-Comm GLGS-D-Base</v>
          </cell>
          <cell r="C35">
            <v>-19407.75</v>
          </cell>
        </row>
        <row r="36">
          <cell r="A36" t="str">
            <v>401192</v>
          </cell>
          <cell r="B36" t="str">
            <v>Elec Sales-Comm GPMGS-D-Base</v>
          </cell>
          <cell r="C36">
            <v>585.14</v>
          </cell>
        </row>
        <row r="37">
          <cell r="A37" t="str">
            <v>401194</v>
          </cell>
          <cell r="B37" t="str">
            <v>Elec Sales-Comm GPMGS-D-Fuel</v>
          </cell>
          <cell r="C37">
            <v>-6638754.66</v>
          </cell>
        </row>
        <row r="38">
          <cell r="A38" t="str">
            <v>401195</v>
          </cell>
          <cell r="B38" t="str">
            <v>Elec Sales-Comm GPLGS-D-Fuel</v>
          </cell>
          <cell r="C38">
            <v>-58755.63</v>
          </cell>
        </row>
        <row r="39">
          <cell r="A39" t="str">
            <v>401198</v>
          </cell>
          <cell r="B39" t="str">
            <v>Elec Sales-Comm GMGS-D-CTC</v>
          </cell>
          <cell r="C39">
            <v>-1229040.39</v>
          </cell>
        </row>
        <row r="40">
          <cell r="A40" t="str">
            <v>401199</v>
          </cell>
          <cell r="B40" t="str">
            <v>Elec Sales-Comm GLGS-D-CTC</v>
          </cell>
          <cell r="C40">
            <v>-9362.07</v>
          </cell>
        </row>
        <row r="41">
          <cell r="A41" t="str">
            <v>401200</v>
          </cell>
          <cell r="B41" t="str">
            <v>Elec Sales-Comm GPMGS-D-Fuel Surch</v>
          </cell>
          <cell r="C41">
            <v>-1342595.96</v>
          </cell>
        </row>
        <row r="42">
          <cell r="A42" t="str">
            <v>401202</v>
          </cell>
          <cell r="B42" t="str">
            <v>Elec Sales-Comm GPLGS-D-Fuel Surch</v>
          </cell>
          <cell r="C42">
            <v>-11174.03</v>
          </cell>
        </row>
        <row r="43">
          <cell r="A43" t="str">
            <v>401500</v>
          </cell>
          <cell r="B43" t="str">
            <v>Elec Sales-S Ind MGS-D-Base</v>
          </cell>
          <cell r="C43">
            <v>-7175854.48</v>
          </cell>
        </row>
        <row r="44">
          <cell r="A44" t="str">
            <v>401502</v>
          </cell>
          <cell r="B44" t="str">
            <v>Elec Sales-S Ind MGS-D-PCRF</v>
          </cell>
          <cell r="C44">
            <v>26755.83</v>
          </cell>
        </row>
        <row r="45">
          <cell r="A45" t="str">
            <v>401506</v>
          </cell>
          <cell r="B45" t="str">
            <v>Elec Sales-S Ind MGS-D-Fuel</v>
          </cell>
          <cell r="C45">
            <v>-5299837.21</v>
          </cell>
        </row>
        <row r="46">
          <cell r="A46" t="str">
            <v>401508</v>
          </cell>
          <cell r="B46" t="str">
            <v>Elec Sales-S Ind MGS-D-Fuel Ref</v>
          </cell>
          <cell r="C46">
            <v>-1071716.3</v>
          </cell>
        </row>
        <row r="47">
          <cell r="A47" t="str">
            <v>401510</v>
          </cell>
          <cell r="B47" t="str">
            <v>Elec Sales-S Ind MGS-T-Base</v>
          </cell>
          <cell r="C47">
            <v>-825497.24</v>
          </cell>
        </row>
        <row r="48">
          <cell r="A48" t="str">
            <v>401512</v>
          </cell>
          <cell r="B48" t="str">
            <v>Elec Sales-S Ind MGS-T-PCRF</v>
          </cell>
          <cell r="C48">
            <v>1604.55</v>
          </cell>
        </row>
        <row r="49">
          <cell r="A49" t="str">
            <v>401516</v>
          </cell>
          <cell r="B49" t="str">
            <v>Elec Sales-S Ind MGS-T-Fuel</v>
          </cell>
          <cell r="C49">
            <v>-306595.4</v>
          </cell>
        </row>
        <row r="50">
          <cell r="A50" t="str">
            <v>401518</v>
          </cell>
          <cell r="B50" t="str">
            <v>Elec Sales-S Ind MGS-T-Fuel Ref</v>
          </cell>
          <cell r="C50">
            <v>-114974.67</v>
          </cell>
        </row>
        <row r="51">
          <cell r="A51" t="str">
            <v>401520</v>
          </cell>
          <cell r="B51" t="str">
            <v>Elec Sales-S Ind LGS-D-Base</v>
          </cell>
          <cell r="C51">
            <v>-79754040.67</v>
          </cell>
        </row>
        <row r="52">
          <cell r="A52" t="str">
            <v>401522</v>
          </cell>
          <cell r="B52" t="str">
            <v>Elec Sales-S Ind LGS-D-PCRF</v>
          </cell>
          <cell r="C52">
            <v>308052.99</v>
          </cell>
        </row>
        <row r="53">
          <cell r="A53" t="str">
            <v>401526</v>
          </cell>
          <cell r="B53" t="str">
            <v>Elec Sales-S Ind LGS-D-Fuel</v>
          </cell>
          <cell r="C53">
            <v>-74504607.69</v>
          </cell>
        </row>
        <row r="54">
          <cell r="A54" t="str">
            <v>401528</v>
          </cell>
          <cell r="B54" t="str">
            <v>Elec Sales-S Ind LGS-D-Fuel Ref</v>
          </cell>
          <cell r="C54">
            <v>-14220333.27</v>
          </cell>
        </row>
        <row r="55">
          <cell r="A55" t="str">
            <v>401530</v>
          </cell>
          <cell r="B55" t="str">
            <v>Elec Sales-S Ind LGS-T-Base</v>
          </cell>
          <cell r="C55">
            <v>-512429.2</v>
          </cell>
        </row>
        <row r="56">
          <cell r="A56" t="str">
            <v>401532</v>
          </cell>
          <cell r="B56" t="str">
            <v>Elec Sales-S Ind LGS-T-PCRF</v>
          </cell>
          <cell r="C56">
            <v>3680.09</v>
          </cell>
        </row>
        <row r="57">
          <cell r="A57" t="str">
            <v>401536</v>
          </cell>
          <cell r="B57" t="str">
            <v>Elec Sales-S Ind LGS-T-Fuel</v>
          </cell>
          <cell r="C57">
            <v>-856519.11</v>
          </cell>
        </row>
        <row r="58">
          <cell r="A58" t="str">
            <v>401538</v>
          </cell>
          <cell r="B58" t="str">
            <v>Elec Sales-S Ind LGS-T-Fuel Ref</v>
          </cell>
          <cell r="C58">
            <v>-184338.27</v>
          </cell>
        </row>
        <row r="59">
          <cell r="A59" t="str">
            <v>401540</v>
          </cell>
          <cell r="B59" t="str">
            <v>Elec Sales-S Ind SBBLGS-D-Base</v>
          </cell>
          <cell r="C59">
            <v>-91651.24</v>
          </cell>
        </row>
        <row r="60">
          <cell r="A60" t="str">
            <v>401542</v>
          </cell>
          <cell r="B60" t="str">
            <v>Elec Sales-S Ind SBBLGS-D-PCRF</v>
          </cell>
          <cell r="C60">
            <v>347.84</v>
          </cell>
        </row>
        <row r="61">
          <cell r="A61" t="str">
            <v>401546</v>
          </cell>
          <cell r="B61" t="str">
            <v>Elec Sales-S Ind SBBLGS-D-Fuel</v>
          </cell>
          <cell r="C61">
            <v>-83931.7</v>
          </cell>
        </row>
        <row r="62">
          <cell r="A62" t="str">
            <v>401548</v>
          </cell>
          <cell r="B62" t="str">
            <v>Elec Sales-S Ind SBBLGS-D-Fuel Ref</v>
          </cell>
          <cell r="C62">
            <v>-15961.95</v>
          </cell>
        </row>
        <row r="63">
          <cell r="A63" t="str">
            <v>401560</v>
          </cell>
          <cell r="B63" t="str">
            <v>Elec Sales-S Ind LSEI-Base</v>
          </cell>
          <cell r="C63">
            <v>-892090.69</v>
          </cell>
        </row>
        <row r="64">
          <cell r="A64" t="str">
            <v>401562</v>
          </cell>
          <cell r="B64" t="str">
            <v>Elec Sales-S Ind LSEI-PCRF</v>
          </cell>
          <cell r="C64">
            <v>4948.82</v>
          </cell>
        </row>
        <row r="65">
          <cell r="A65" t="str">
            <v>401564</v>
          </cell>
          <cell r="B65" t="str">
            <v>Elec Sales-S Ind LSEI-Franchise</v>
          </cell>
          <cell r="C65">
            <v>-98237.09</v>
          </cell>
        </row>
        <row r="66">
          <cell r="A66" t="str">
            <v>401566</v>
          </cell>
          <cell r="B66" t="str">
            <v>Elec Sales-S Ind LSEI-Fuel</v>
          </cell>
          <cell r="C66">
            <v>-1194081.01</v>
          </cell>
        </row>
        <row r="67">
          <cell r="A67" t="str">
            <v>401568</v>
          </cell>
          <cell r="B67" t="str">
            <v>Elec Sales-S Ind LSEI-Fuel Ref</v>
          </cell>
          <cell r="C67">
            <v>-227087.84</v>
          </cell>
        </row>
        <row r="68">
          <cell r="A68" t="str">
            <v>401680</v>
          </cell>
          <cell r="B68" t="str">
            <v>Elec Sales-S Ind GMGS-D-Base</v>
          </cell>
          <cell r="C68">
            <v>-392606.72</v>
          </cell>
        </row>
        <row r="69">
          <cell r="A69" t="str">
            <v>401682</v>
          </cell>
          <cell r="B69" t="str">
            <v>Elec Sales-S Ind GMGS-D-CTC</v>
          </cell>
          <cell r="C69">
            <v>-132208.22</v>
          </cell>
        </row>
        <row r="70">
          <cell r="A70" t="str">
            <v>401690</v>
          </cell>
          <cell r="B70" t="str">
            <v>Elec Sales-S Ind GLGS-D-Base</v>
          </cell>
          <cell r="C70">
            <v>-893878.64</v>
          </cell>
        </row>
        <row r="71">
          <cell r="A71" t="str">
            <v>401692</v>
          </cell>
          <cell r="B71" t="str">
            <v>Elec Sales-S Ind GLGS-D-CTC</v>
          </cell>
          <cell r="C71">
            <v>-411495.57</v>
          </cell>
        </row>
        <row r="72">
          <cell r="A72" t="str">
            <v>401702</v>
          </cell>
          <cell r="B72" t="str">
            <v>Elec Sales-S Ind GPMGS-D-Fuel</v>
          </cell>
          <cell r="C72">
            <v>-849001.19</v>
          </cell>
        </row>
        <row r="73">
          <cell r="A73" t="str">
            <v>401703</v>
          </cell>
          <cell r="B73" t="str">
            <v>Elec Sales-S Ind GPMGS-D-Fuel Surch</v>
          </cell>
          <cell r="C73">
            <v>-171699.86</v>
          </cell>
        </row>
        <row r="74">
          <cell r="A74" t="str">
            <v>401712</v>
          </cell>
          <cell r="B74" t="str">
            <v>Elec Sales-S Ind GPLGS-D-Fuel</v>
          </cell>
          <cell r="C74">
            <v>-2913811.15</v>
          </cell>
        </row>
        <row r="75">
          <cell r="A75" t="str">
            <v>401713</v>
          </cell>
          <cell r="B75" t="str">
            <v>Elec Sales-S Ind GPLGS-D-Fuel Surch</v>
          </cell>
          <cell r="C75">
            <v>-554142.67</v>
          </cell>
        </row>
        <row r="76">
          <cell r="A76" t="str">
            <v>402000</v>
          </cell>
          <cell r="B76" t="str">
            <v>Elec Sales-Lg Ind LOS-A-Base</v>
          </cell>
          <cell r="C76">
            <v>-28011141.42</v>
          </cell>
        </row>
        <row r="77">
          <cell r="A77" t="str">
            <v>402002</v>
          </cell>
          <cell r="B77" t="str">
            <v>Elec Sales-Lg Ind LOS-A-PCRF</v>
          </cell>
          <cell r="C77">
            <v>128014.84</v>
          </cell>
        </row>
        <row r="78">
          <cell r="A78" t="str">
            <v>402004</v>
          </cell>
          <cell r="B78" t="str">
            <v>Elec Sales-Lg Ind LOS-A-Franch</v>
          </cell>
          <cell r="C78">
            <v>-984013.46</v>
          </cell>
        </row>
        <row r="79">
          <cell r="A79" t="str">
            <v>402006</v>
          </cell>
          <cell r="B79" t="str">
            <v>Elec Sales-Lg Ind LOS-A-Fuel</v>
          </cell>
          <cell r="C79">
            <v>-39598886.17</v>
          </cell>
        </row>
        <row r="80">
          <cell r="A80" t="str">
            <v>402008</v>
          </cell>
          <cell r="B80" t="str">
            <v>Elec Sales-Lg Ind LOS-A-Fuel Ref</v>
          </cell>
          <cell r="C80">
            <v>-8186078.6</v>
          </cell>
        </row>
        <row r="81">
          <cell r="A81" t="str">
            <v>402010</v>
          </cell>
          <cell r="B81" t="str">
            <v>Elec Sales-Lg Ind LOS-B-Base</v>
          </cell>
          <cell r="C81">
            <v>-13978757.57</v>
          </cell>
        </row>
        <row r="82">
          <cell r="A82" t="str">
            <v>402012</v>
          </cell>
          <cell r="B82" t="str">
            <v>Elec Sales-Lg Ind LOS-B-PCRF</v>
          </cell>
          <cell r="C82">
            <v>49234.18</v>
          </cell>
        </row>
        <row r="83">
          <cell r="A83" t="str">
            <v>402014</v>
          </cell>
          <cell r="B83" t="str">
            <v>Elec Sales-Lg Ind LOS-B-Franch</v>
          </cell>
          <cell r="C83">
            <v>-189262.81</v>
          </cell>
        </row>
        <row r="84">
          <cell r="A84" t="str">
            <v>402016</v>
          </cell>
          <cell r="B84" t="str">
            <v>Elec Sales-Lg Ind LOS-B-Fuel</v>
          </cell>
          <cell r="C84">
            <v>-34655223.25</v>
          </cell>
        </row>
        <row r="85">
          <cell r="A85" t="str">
            <v>402018</v>
          </cell>
          <cell r="B85" t="str">
            <v>Elec Sales-Lg Ind LOS-B-Fuel Ref</v>
          </cell>
          <cell r="C85">
            <v>-4862857.26</v>
          </cell>
        </row>
        <row r="86">
          <cell r="A86" t="str">
            <v>402020</v>
          </cell>
          <cell r="B86" t="str">
            <v>Elec Sales-Lg Ind IS-30-Base</v>
          </cell>
          <cell r="C86">
            <v>-3539303.93</v>
          </cell>
        </row>
        <row r="87">
          <cell r="A87" t="str">
            <v>402024</v>
          </cell>
          <cell r="B87" t="str">
            <v>Elec Sales-Lg Ind IS-30-Franch</v>
          </cell>
          <cell r="C87">
            <v>-196174.55</v>
          </cell>
        </row>
        <row r="88">
          <cell r="A88" t="str">
            <v>402026</v>
          </cell>
          <cell r="B88" t="str">
            <v>Elec Sales-Lg Ind IS-30-Fuel</v>
          </cell>
          <cell r="C88">
            <v>-12756980.93</v>
          </cell>
        </row>
        <row r="89">
          <cell r="A89" t="str">
            <v>402028</v>
          </cell>
          <cell r="B89" t="str">
            <v>Elec Sales-Lg Ind IS-30-Fuel Ref</v>
          </cell>
          <cell r="C89">
            <v>-3071120.35</v>
          </cell>
        </row>
        <row r="90">
          <cell r="A90" t="str">
            <v>402030</v>
          </cell>
          <cell r="B90" t="str">
            <v>Elec Sales-Lg Ind ISS-Base</v>
          </cell>
          <cell r="C90">
            <v>-591516</v>
          </cell>
        </row>
        <row r="91">
          <cell r="A91" t="str">
            <v>402040</v>
          </cell>
          <cell r="B91" t="str">
            <v>Elec Sales-Lg Ind SES-D-Base</v>
          </cell>
          <cell r="C91">
            <v>-170566.05</v>
          </cell>
        </row>
        <row r="92">
          <cell r="A92" t="str">
            <v>402044</v>
          </cell>
          <cell r="B92" t="str">
            <v>Elec Sales-Lg Ind SES-D-Franch</v>
          </cell>
          <cell r="C92">
            <v>-23364.19</v>
          </cell>
        </row>
        <row r="93">
          <cell r="A93" t="str">
            <v>402046</v>
          </cell>
          <cell r="B93" t="str">
            <v>Elec Sales-Lg Ind SES-D-Fuel</v>
          </cell>
          <cell r="C93">
            <v>-313236.25</v>
          </cell>
        </row>
        <row r="94">
          <cell r="A94" t="str">
            <v>402048</v>
          </cell>
          <cell r="B94" t="str">
            <v>Elec Sales-Lg Ind SES-D-Fuel Ref</v>
          </cell>
          <cell r="C94">
            <v>-65194.23</v>
          </cell>
        </row>
        <row r="95">
          <cell r="A95" t="str">
            <v>402050</v>
          </cell>
          <cell r="B95" t="str">
            <v>Elec Sales-Lg Ind SES-T-Base</v>
          </cell>
          <cell r="C95">
            <v>-2693282.64</v>
          </cell>
        </row>
        <row r="96">
          <cell r="A96" t="str">
            <v>402054</v>
          </cell>
          <cell r="B96" t="str">
            <v>Elec Sales-Lg Ind SES-T-Franch</v>
          </cell>
          <cell r="C96">
            <v>-11053.36</v>
          </cell>
        </row>
        <row r="97">
          <cell r="A97" t="str">
            <v>402056</v>
          </cell>
          <cell r="B97" t="str">
            <v>Elec Sales-Lg Ind SES-T-Fuel</v>
          </cell>
          <cell r="C97">
            <v>-1090351.49</v>
          </cell>
        </row>
        <row r="98">
          <cell r="A98" t="str">
            <v>402058</v>
          </cell>
          <cell r="B98" t="str">
            <v>Elec Sales-Lg Ind SES-T-Fuel Ref</v>
          </cell>
          <cell r="C98">
            <v>-825117.15</v>
          </cell>
        </row>
        <row r="99">
          <cell r="A99" t="str">
            <v>402060</v>
          </cell>
          <cell r="B99" t="str">
            <v>Elec Sales-Lg Ind EIS-D-Base</v>
          </cell>
          <cell r="C99">
            <v>-340819.01</v>
          </cell>
        </row>
        <row r="100">
          <cell r="A100" t="str">
            <v>402066</v>
          </cell>
          <cell r="B100" t="str">
            <v>Elec Sales-Lg Ind EIS-D-Fuel</v>
          </cell>
          <cell r="C100">
            <v>-331658.84</v>
          </cell>
        </row>
        <row r="101">
          <cell r="A101" t="str">
            <v>402068</v>
          </cell>
          <cell r="B101" t="str">
            <v>Elec Sales-Lg Ind EIS-D-Fuel Ref</v>
          </cell>
          <cell r="C101">
            <v>-97181.43</v>
          </cell>
        </row>
        <row r="102">
          <cell r="A102" t="str">
            <v>402070</v>
          </cell>
          <cell r="B102" t="str">
            <v>Elec Sales-Lg Ind EIS-T-Base</v>
          </cell>
          <cell r="C102">
            <v>-420818.42</v>
          </cell>
        </row>
        <row r="103">
          <cell r="A103" t="str">
            <v>402076</v>
          </cell>
          <cell r="B103" t="str">
            <v>Elec Sales-Lg Ind EIS-T-Fuel</v>
          </cell>
          <cell r="C103">
            <v>-644728.17</v>
          </cell>
        </row>
        <row r="104">
          <cell r="A104" t="str">
            <v>402078</v>
          </cell>
          <cell r="B104" t="str">
            <v>Elec Sales-Lg Ind EIS-T-Fuel Ref</v>
          </cell>
          <cell r="C104">
            <v>-139665.84</v>
          </cell>
        </row>
        <row r="105">
          <cell r="A105" t="str">
            <v>402080</v>
          </cell>
          <cell r="B105" t="str">
            <v>Elec Sales-Lg Ind SCP-Base</v>
          </cell>
          <cell r="C105">
            <v>-13609875.17</v>
          </cell>
        </row>
        <row r="106">
          <cell r="A106" t="str">
            <v>402084</v>
          </cell>
          <cell r="B106" t="str">
            <v>Elec Sales-Lg Ind SCP-Franchise</v>
          </cell>
          <cell r="C106">
            <v>-52028.82</v>
          </cell>
        </row>
        <row r="107">
          <cell r="A107" t="str">
            <v>402086</v>
          </cell>
          <cell r="B107" t="str">
            <v>Elec Sales-Lg Ind SCP-Fuel</v>
          </cell>
          <cell r="C107">
            <v>-28562619.54</v>
          </cell>
        </row>
        <row r="108">
          <cell r="A108" t="str">
            <v>402088</v>
          </cell>
          <cell r="B108" t="str">
            <v>Elec Sales-Lg Ind SCP-Fuel Ref</v>
          </cell>
          <cell r="C108">
            <v>-6852103.8</v>
          </cell>
        </row>
        <row r="109">
          <cell r="A109" t="str">
            <v>402090</v>
          </cell>
          <cell r="B109" t="str">
            <v>Elec Sales-Lg Ind SBBVAR-Base/BRSD</v>
          </cell>
          <cell r="C109">
            <v>-744</v>
          </cell>
        </row>
        <row r="110">
          <cell r="A110" t="str">
            <v>402096</v>
          </cell>
          <cell r="B110" t="str">
            <v>Elec Sales-Lg Ind SBBVAR-Fuel</v>
          </cell>
          <cell r="C110">
            <v>1992102.54</v>
          </cell>
        </row>
        <row r="111">
          <cell r="A111" t="str">
            <v>402100</v>
          </cell>
          <cell r="B111" t="str">
            <v>Elec Sales-Lg Ind SBBLOSB-Base</v>
          </cell>
          <cell r="C111">
            <v>-681126.91</v>
          </cell>
        </row>
        <row r="112">
          <cell r="A112" t="str">
            <v>402102</v>
          </cell>
          <cell r="B112" t="str">
            <v>Elec Sales-Lg Ind SBBLOSB-PCRF</v>
          </cell>
          <cell r="C112">
            <v>385.95</v>
          </cell>
        </row>
        <row r="113">
          <cell r="A113" t="str">
            <v>402106</v>
          </cell>
          <cell r="B113" t="str">
            <v>Elec Sales-Lg Ind SBBLOSB-Fuel</v>
          </cell>
          <cell r="C113">
            <v>-4372867.7</v>
          </cell>
        </row>
        <row r="114">
          <cell r="A114" t="str">
            <v>402116</v>
          </cell>
          <cell r="B114" t="str">
            <v>Elec Sales-Lg Ind SBBSIP-Fuel</v>
          </cell>
          <cell r="C114">
            <v>-86400</v>
          </cell>
        </row>
        <row r="115">
          <cell r="A115" t="str">
            <v>402400</v>
          </cell>
          <cell r="B115" t="str">
            <v>Elec Sales-Interrupt  IS-I-Base</v>
          </cell>
          <cell r="C115">
            <v>-2610</v>
          </cell>
        </row>
        <row r="116">
          <cell r="A116" t="str">
            <v>402404</v>
          </cell>
          <cell r="B116" t="str">
            <v>Elec Sales-Interrupt  IS-I-Franch</v>
          </cell>
          <cell r="C116">
            <v>-16087.06</v>
          </cell>
        </row>
        <row r="117">
          <cell r="A117" t="str">
            <v>402406</v>
          </cell>
          <cell r="B117" t="str">
            <v>Elec Sales-Interrupt  IS-I-Fuel</v>
          </cell>
          <cell r="C117">
            <v>-6467316.62</v>
          </cell>
        </row>
        <row r="118">
          <cell r="A118" t="str">
            <v>402410</v>
          </cell>
          <cell r="B118" t="str">
            <v>Elec Sales-Interrupt  IS-10-Base</v>
          </cell>
          <cell r="C118">
            <v>-2610</v>
          </cell>
        </row>
        <row r="119">
          <cell r="A119" t="str">
            <v>402414</v>
          </cell>
          <cell r="B119" t="str">
            <v>Elec Sales-Interrupt  IS-10-Franch</v>
          </cell>
          <cell r="C119">
            <v>-106136.6</v>
          </cell>
        </row>
        <row r="120">
          <cell r="A120" t="str">
            <v>402416</v>
          </cell>
          <cell r="B120" t="str">
            <v>Elec Sales-Interrupt  IS-10-Fuel</v>
          </cell>
          <cell r="C120">
            <v>-32567835.2</v>
          </cell>
        </row>
        <row r="121">
          <cell r="A121" t="str">
            <v>402424</v>
          </cell>
          <cell r="B121" t="str">
            <v>Elec Sales-Interrupt  SBI-Franchise</v>
          </cell>
          <cell r="C121">
            <v>-7759.17</v>
          </cell>
        </row>
        <row r="122">
          <cell r="A122" t="str">
            <v>402426</v>
          </cell>
          <cell r="B122" t="str">
            <v>Elec Sales-Interrupt  SBI-Fuel</v>
          </cell>
          <cell r="C122">
            <v>-2100582.95</v>
          </cell>
        </row>
        <row r="123">
          <cell r="A123" t="str">
            <v>402700</v>
          </cell>
          <cell r="B123" t="str">
            <v>Elec Sales-Municipal SPL-Base</v>
          </cell>
          <cell r="C123">
            <v>-6574118.15</v>
          </cell>
        </row>
        <row r="124">
          <cell r="A124" t="str">
            <v>402702</v>
          </cell>
          <cell r="B124" t="str">
            <v>Elec Sales-Municipal SPL-PCRF</v>
          </cell>
          <cell r="C124">
            <v>3368.23</v>
          </cell>
        </row>
        <row r="125">
          <cell r="A125" t="str">
            <v>402706</v>
          </cell>
          <cell r="B125" t="str">
            <v>Elec Sales-Municipal SPL-Fuel</v>
          </cell>
          <cell r="C125">
            <v>-1187791.72</v>
          </cell>
        </row>
        <row r="126">
          <cell r="A126" t="str">
            <v>402708</v>
          </cell>
          <cell r="B126" t="str">
            <v>Elec Sales-Municipal SPL-Fuel Ref</v>
          </cell>
          <cell r="C126">
            <v>-252991.13</v>
          </cell>
        </row>
        <row r="127">
          <cell r="A127" t="str">
            <v>402710</v>
          </cell>
          <cell r="B127" t="str">
            <v>Elec Sales-Public Utility TNP-Base</v>
          </cell>
          <cell r="C127">
            <v>-1717856.86</v>
          </cell>
        </row>
        <row r="128">
          <cell r="A128" t="str">
            <v>402712</v>
          </cell>
          <cell r="B128" t="str">
            <v>Elec Sales-Public Utility TNP-PCRF</v>
          </cell>
          <cell r="C128">
            <v>19068.38</v>
          </cell>
        </row>
        <row r="129">
          <cell r="A129" t="str">
            <v>402716</v>
          </cell>
          <cell r="B129" t="str">
            <v>Elec Sales-Public Utility TNP-Fuel</v>
          </cell>
          <cell r="C129">
            <v>-1705959.03</v>
          </cell>
        </row>
        <row r="130">
          <cell r="A130" t="str">
            <v>402718</v>
          </cell>
          <cell r="B130" t="str">
            <v>Elec Sales-Public Util TNP-Fuel Ref</v>
          </cell>
          <cell r="C130">
            <v>-515079.36</v>
          </cell>
        </row>
        <row r="131">
          <cell r="A131" t="str">
            <v>402822</v>
          </cell>
          <cell r="B131" t="str">
            <v>Elec Sales-Unbilled-Base</v>
          </cell>
          <cell r="C131">
            <v>33642267</v>
          </cell>
        </row>
        <row r="132">
          <cell r="A132" t="str">
            <v>402824</v>
          </cell>
          <cell r="B132" t="str">
            <v>Elec Sales-Unbilled-Franchise</v>
          </cell>
          <cell r="C132">
            <v>74100</v>
          </cell>
        </row>
        <row r="133">
          <cell r="A133" t="str">
            <v>402830</v>
          </cell>
          <cell r="B133" t="str">
            <v>Elec Sales-Over/(Under) Rec Fuel</v>
          </cell>
          <cell r="C133">
            <v>-136265373.95</v>
          </cell>
        </row>
        <row r="134">
          <cell r="A134" t="str">
            <v>402840</v>
          </cell>
          <cell r="B134" t="str">
            <v>Elec Sales Rev - Energy Services Sales</v>
          </cell>
          <cell r="C134">
            <v>-835460.47</v>
          </cell>
        </row>
        <row r="135">
          <cell r="A135" t="str">
            <v>404010</v>
          </cell>
          <cell r="B135" t="str">
            <v>Electricity Transmission Revenues</v>
          </cell>
          <cell r="C135">
            <v>-28753460.03</v>
          </cell>
        </row>
        <row r="136">
          <cell r="A136" t="str">
            <v>404020</v>
          </cell>
          <cell r="B136" t="str">
            <v>Elec Trans Rev-Line Loss Rev-Gen</v>
          </cell>
          <cell r="C136">
            <v>-3262744.62</v>
          </cell>
        </row>
        <row r="137">
          <cell r="A137" t="str">
            <v>407010</v>
          </cell>
          <cell r="B137" t="str">
            <v>Mktg/Enrgy Trad Elec Rev-Base</v>
          </cell>
          <cell r="C137">
            <v>649.5</v>
          </cell>
        </row>
        <row r="138">
          <cell r="A138" t="str">
            <v>407012</v>
          </cell>
          <cell r="B138" t="str">
            <v>Mktg/Enrgy Trad Elec Rev-Fuel</v>
          </cell>
          <cell r="C138">
            <v>-9986847.8</v>
          </cell>
        </row>
        <row r="139">
          <cell r="A139" t="str">
            <v>407014</v>
          </cell>
          <cell r="B139" t="str">
            <v>Mktg/Enrgy Trad Elec Rev-Ancil-Fuel</v>
          </cell>
          <cell r="C139">
            <v>-81009.54</v>
          </cell>
        </row>
        <row r="140">
          <cell r="A140" t="str">
            <v>407015</v>
          </cell>
          <cell r="B140" t="str">
            <v>Mktg/Enrgy Trd Elec-Ancil-Gen-Fuel</v>
          </cell>
          <cell r="C140">
            <v>-214992</v>
          </cell>
        </row>
        <row r="141">
          <cell r="A141" t="str">
            <v>407016</v>
          </cell>
          <cell r="B141" t="str">
            <v>Mktg/Enrgy Trad Elec Rev-Ancil-Base</v>
          </cell>
          <cell r="C141">
            <v>-767373.04</v>
          </cell>
        </row>
        <row r="142">
          <cell r="A142" t="str">
            <v>407017</v>
          </cell>
          <cell r="B142" t="str">
            <v>Mktg/Enrgy Trd Elec-Ancil-Gen Bas</v>
          </cell>
          <cell r="C142">
            <v>-471197.27</v>
          </cell>
        </row>
        <row r="143">
          <cell r="A143" t="str">
            <v>443010</v>
          </cell>
          <cell r="B143" t="str">
            <v>Other Operating Revenues</v>
          </cell>
          <cell r="C143">
            <v>-9189147.82</v>
          </cell>
        </row>
        <row r="144">
          <cell r="A144" t="str">
            <v>443029</v>
          </cell>
          <cell r="B144" t="str">
            <v>Oth Oper Rev-Wireless</v>
          </cell>
          <cell r="C144">
            <v>-2425045.17</v>
          </cell>
        </row>
        <row r="145">
          <cell r="A145" t="str">
            <v>443033</v>
          </cell>
          <cell r="B145" t="str">
            <v>Oth Oper Rev-Fiber Optics</v>
          </cell>
          <cell r="C145">
            <v>-58973.26</v>
          </cell>
        </row>
        <row r="146">
          <cell r="A146" t="str">
            <v>445010</v>
          </cell>
          <cell r="B146" t="str">
            <v>Revenues from Forfeited Discounts</v>
          </cell>
          <cell r="C146">
            <v>-2878686.07</v>
          </cell>
        </row>
        <row r="147">
          <cell r="A147" t="str">
            <v>481010</v>
          </cell>
          <cell r="B147" t="str">
            <v>Capitalized Equity (AFUDC)</v>
          </cell>
          <cell r="C147">
            <v>-3269138.19</v>
          </cell>
        </row>
        <row r="148">
          <cell r="A148" t="str">
            <v>482510</v>
          </cell>
          <cell r="B148" t="str">
            <v>Div&amp;Othr Misc N-Oper Inc/Ded-Assoc</v>
          </cell>
          <cell r="C148">
            <v>-284750.76</v>
          </cell>
        </row>
        <row r="149">
          <cell r="A149" t="str">
            <v>483010</v>
          </cell>
          <cell r="B149" t="str">
            <v>Interest Income</v>
          </cell>
          <cell r="C149">
            <v>-25271.98</v>
          </cell>
        </row>
        <row r="150">
          <cell r="A150" t="str">
            <v>485010</v>
          </cell>
          <cell r="B150" t="str">
            <v>Gains / (Losses) from Disposition of Pr</v>
          </cell>
          <cell r="C150">
            <v>7.99</v>
          </cell>
        </row>
        <row r="151">
          <cell r="A151" t="str">
            <v>491010</v>
          </cell>
          <cell r="B151" t="str">
            <v>Miscellaneous Non-Operating Revenues</v>
          </cell>
          <cell r="C151">
            <v>-462079.72</v>
          </cell>
        </row>
        <row r="152">
          <cell r="A152" t="str">
            <v>491020</v>
          </cell>
          <cell r="B152" t="str">
            <v>Miscellaneous Non-Operating Deduct</v>
          </cell>
          <cell r="C152">
            <v>19844.41</v>
          </cell>
        </row>
        <row r="153">
          <cell r="A153" t="str">
            <v>491030</v>
          </cell>
          <cell r="B153" t="str">
            <v>Revenues from Sales Tax Discounts</v>
          </cell>
          <cell r="C153">
            <v>-281806</v>
          </cell>
        </row>
        <row r="154">
          <cell r="A154" t="str">
            <v>500010</v>
          </cell>
          <cell r="B154" t="str">
            <v>Fuel Exp-Gas-Reconcilable</v>
          </cell>
          <cell r="C154">
            <v>150333778.39</v>
          </cell>
        </row>
        <row r="155">
          <cell r="A155" t="str">
            <v>500012</v>
          </cell>
          <cell r="B155" t="str">
            <v>Fuel Exp-Gas-Reconcilable-Other</v>
          </cell>
          <cell r="C155">
            <v>49516083.24</v>
          </cell>
        </row>
        <row r="156">
          <cell r="A156" t="str">
            <v>500020</v>
          </cell>
          <cell r="B156" t="str">
            <v>Fuel Exp-Oil-Reconcilable</v>
          </cell>
          <cell r="C156">
            <v>8394103.31</v>
          </cell>
        </row>
        <row r="157">
          <cell r="A157" t="str">
            <v>500022</v>
          </cell>
          <cell r="B157" t="str">
            <v>Fuel Exp-Oil-Reconcilable-Other</v>
          </cell>
          <cell r="C157">
            <v>2300605.86</v>
          </cell>
        </row>
        <row r="158">
          <cell r="A158" t="str">
            <v>500025</v>
          </cell>
          <cell r="B158" t="str">
            <v>Fuel Exp-Oil-Non Reconcilable</v>
          </cell>
          <cell r="C158">
            <v>496818.04</v>
          </cell>
        </row>
        <row r="159">
          <cell r="A159" t="str">
            <v>500027</v>
          </cell>
          <cell r="B159" t="str">
            <v>Fuel Exp-Oil-Non Reconcilable</v>
          </cell>
          <cell r="C159">
            <v>26156.15</v>
          </cell>
        </row>
        <row r="160">
          <cell r="A160" t="str">
            <v>500030</v>
          </cell>
          <cell r="B160" t="str">
            <v>Fuel Exp-Coal-Reconcilable</v>
          </cell>
          <cell r="C160">
            <v>53311203.63</v>
          </cell>
        </row>
        <row r="161">
          <cell r="A161" t="str">
            <v>500035</v>
          </cell>
          <cell r="B161" t="str">
            <v>Fuel Exp-Coal-Non Reconcilable</v>
          </cell>
          <cell r="C161">
            <v>1295597.75</v>
          </cell>
        </row>
        <row r="162">
          <cell r="A162" t="str">
            <v>500040</v>
          </cell>
          <cell r="B162" t="str">
            <v>Fuel Exp-Lignite-Reconcilable</v>
          </cell>
          <cell r="C162">
            <v>28385835.09</v>
          </cell>
        </row>
        <row r="163">
          <cell r="A163" t="str">
            <v>500045</v>
          </cell>
          <cell r="B163" t="str">
            <v>Fuel Exp-Lignite-Non Reconcilable</v>
          </cell>
          <cell r="C163">
            <v>5065158.75</v>
          </cell>
        </row>
        <row r="164">
          <cell r="A164" t="str">
            <v>500050</v>
          </cell>
          <cell r="B164" t="str">
            <v>Fuel Exp-Nuclear-Reconcilable</v>
          </cell>
          <cell r="C164">
            <v>5392418.67</v>
          </cell>
        </row>
        <row r="165">
          <cell r="A165" t="str">
            <v>500070</v>
          </cell>
          <cell r="B165" t="str">
            <v>Fuel Exp-Railcar Maintenance</v>
          </cell>
          <cell r="C165">
            <v>1252717.2</v>
          </cell>
        </row>
        <row r="166">
          <cell r="A166" t="str">
            <v>502010</v>
          </cell>
          <cell r="B166" t="str">
            <v>Energy Purchases Exp-Other</v>
          </cell>
          <cell r="C166">
            <v>470967282.85</v>
          </cell>
        </row>
        <row r="167">
          <cell r="A167" t="str">
            <v>503010</v>
          </cell>
          <cell r="B167" t="str">
            <v>Purchase Capacity Exp</v>
          </cell>
          <cell r="C167">
            <v>5435100</v>
          </cell>
        </row>
        <row r="168">
          <cell r="A168" t="str">
            <v>506010</v>
          </cell>
          <cell r="B168" t="str">
            <v>Transmission Cost of Service</v>
          </cell>
          <cell r="C168">
            <v>40164230.76</v>
          </cell>
        </row>
        <row r="169">
          <cell r="A169" t="str">
            <v>506510</v>
          </cell>
          <cell r="B169" t="str">
            <v>Transmission Line Losses Exp</v>
          </cell>
          <cell r="C169">
            <v>3913306.46</v>
          </cell>
        </row>
        <row r="170">
          <cell r="A170" t="str">
            <v>509010</v>
          </cell>
          <cell r="B170" t="str">
            <v>Broker Fees Exp</v>
          </cell>
          <cell r="C170">
            <v>3091.01</v>
          </cell>
        </row>
        <row r="171">
          <cell r="A171" t="str">
            <v>515040</v>
          </cell>
          <cell r="B171" t="str">
            <v>Sal&amp;Wages Exp-Bonus/Inc-Exempt</v>
          </cell>
          <cell r="C171">
            <v>2327058.25</v>
          </cell>
        </row>
        <row r="172">
          <cell r="A172" t="str">
            <v>515042</v>
          </cell>
          <cell r="B172" t="str">
            <v>Sal&amp;Wages Exp-Bonus/Inc-Non-Exempt</v>
          </cell>
          <cell r="C172">
            <v>465163.93</v>
          </cell>
        </row>
        <row r="173">
          <cell r="A173" t="str">
            <v>515044</v>
          </cell>
          <cell r="B173" t="str">
            <v>Sal&amp;Wages Exp-Bonus/Incentive-Union</v>
          </cell>
          <cell r="C173">
            <v>503226.69</v>
          </cell>
        </row>
        <row r="174">
          <cell r="A174" t="str">
            <v>515050</v>
          </cell>
          <cell r="B174" t="str">
            <v>Sal&amp;Wages Exp-Non-prod Time-Exempt</v>
          </cell>
          <cell r="C174">
            <v>2747807.27</v>
          </cell>
        </row>
        <row r="175">
          <cell r="A175" t="str">
            <v>515052</v>
          </cell>
          <cell r="B175" t="str">
            <v>Sal&amp;Wages-Non-prod Time-Non-Exempt</v>
          </cell>
          <cell r="C175">
            <v>1394681.56</v>
          </cell>
        </row>
        <row r="176">
          <cell r="A176" t="str">
            <v>515054</v>
          </cell>
          <cell r="B176" t="str">
            <v>Sal&amp;Wages Exp-Non-prod Time-Union</v>
          </cell>
          <cell r="C176">
            <v>6178929.14</v>
          </cell>
        </row>
        <row r="177">
          <cell r="A177" t="str">
            <v>515060</v>
          </cell>
          <cell r="B177" t="str">
            <v>Sal&amp;Wages Exp-Temporary/Contract</v>
          </cell>
          <cell r="C177">
            <v>5187785.56</v>
          </cell>
        </row>
        <row r="178">
          <cell r="A178" t="str">
            <v>515070</v>
          </cell>
          <cell r="B178" t="str">
            <v>Sal&amp;Wages Exp-Severance</v>
          </cell>
          <cell r="C178">
            <v>-73791.42</v>
          </cell>
        </row>
        <row r="179">
          <cell r="A179" t="str">
            <v>517988</v>
          </cell>
          <cell r="B179" t="str">
            <v>Sal&amp;Wages Exp-Other Comp-Union</v>
          </cell>
          <cell r="C179">
            <v>646247.76</v>
          </cell>
        </row>
        <row r="180">
          <cell r="A180" t="str">
            <v>517990</v>
          </cell>
          <cell r="B180" t="str">
            <v>Sal&amp;Wages Exp-Overtime Union</v>
          </cell>
          <cell r="C180">
            <v>11586542.35</v>
          </cell>
        </row>
        <row r="181">
          <cell r="A181" t="str">
            <v>517991</v>
          </cell>
          <cell r="B181" t="str">
            <v>Sal&amp;Wages Exp-Regular Union</v>
          </cell>
          <cell r="C181">
            <v>27801438.17</v>
          </cell>
        </row>
        <row r="182">
          <cell r="A182" t="str">
            <v>517992</v>
          </cell>
          <cell r="B182" t="str">
            <v>Sal&amp;Wages Exp-Other Comp-Non-Exempt</v>
          </cell>
          <cell r="C182">
            <v>47833.8</v>
          </cell>
        </row>
        <row r="183">
          <cell r="A183" t="str">
            <v>517994</v>
          </cell>
          <cell r="B183" t="str">
            <v>Sal&amp;Wages Exp-Overtime Non-Exempt</v>
          </cell>
          <cell r="C183">
            <v>784226.19</v>
          </cell>
        </row>
        <row r="184">
          <cell r="A184" t="str">
            <v>517995</v>
          </cell>
          <cell r="B184" t="str">
            <v>Sal&amp;Wages Exp-Regular Non-Exempt</v>
          </cell>
          <cell r="C184">
            <v>7897380.07</v>
          </cell>
        </row>
        <row r="185">
          <cell r="A185" t="str">
            <v>517996</v>
          </cell>
          <cell r="B185" t="str">
            <v>Sal&amp;Wages Exp-Other Comp-Exempt</v>
          </cell>
          <cell r="C185">
            <v>459608.08</v>
          </cell>
        </row>
        <row r="186">
          <cell r="A186" t="str">
            <v>517998</v>
          </cell>
          <cell r="B186" t="str">
            <v>Sal&amp;Wages Exp-Overtime Exempt</v>
          </cell>
          <cell r="C186">
            <v>224367.03</v>
          </cell>
        </row>
        <row r="187">
          <cell r="A187" t="str">
            <v>517999</v>
          </cell>
          <cell r="B187" t="str">
            <v>Sal&amp;Wages Exp-Regular Exempt</v>
          </cell>
          <cell r="C187">
            <v>30234698.85</v>
          </cell>
        </row>
        <row r="188">
          <cell r="A188" t="str">
            <v>518010</v>
          </cell>
          <cell r="B188" t="str">
            <v>Sal/Burden Exp-Pension</v>
          </cell>
          <cell r="C188">
            <v>-1256570.28</v>
          </cell>
        </row>
        <row r="189">
          <cell r="A189" t="str">
            <v>518020</v>
          </cell>
          <cell r="B189" t="str">
            <v>Sal/Burden Exp-Medical</v>
          </cell>
          <cell r="C189">
            <v>10496175.27</v>
          </cell>
        </row>
        <row r="190">
          <cell r="A190" t="str">
            <v>518030</v>
          </cell>
          <cell r="B190" t="str">
            <v>Sal/Burden Exp-Post Retirement</v>
          </cell>
          <cell r="C190">
            <v>5641200</v>
          </cell>
        </row>
        <row r="191">
          <cell r="A191" t="str">
            <v>518070</v>
          </cell>
          <cell r="B191" t="str">
            <v>Sal/Burden Exp-Savings</v>
          </cell>
          <cell r="C191">
            <v>6435291.61</v>
          </cell>
        </row>
        <row r="192">
          <cell r="A192" t="str">
            <v>518075</v>
          </cell>
          <cell r="B192" t="str">
            <v>Profit Sharing Expense</v>
          </cell>
          <cell r="C192">
            <v>53380.36</v>
          </cell>
        </row>
        <row r="193">
          <cell r="A193" t="str">
            <v>518090</v>
          </cell>
          <cell r="B193" t="str">
            <v>Sal/Burden Exp-Long-Term Disability</v>
          </cell>
          <cell r="C193">
            <v>-992750</v>
          </cell>
        </row>
        <row r="194">
          <cell r="A194" t="str">
            <v>518130</v>
          </cell>
          <cell r="B194" t="str">
            <v>Sal/Burden Exp-Workers Compensation</v>
          </cell>
          <cell r="C194">
            <v>62078.1</v>
          </cell>
        </row>
        <row r="195">
          <cell r="A195" t="str">
            <v>518160</v>
          </cell>
          <cell r="B195" t="str">
            <v>Sal/Burden Exp-Other Sal &amp; Benefits</v>
          </cell>
          <cell r="C195">
            <v>1146990.23</v>
          </cell>
        </row>
        <row r="196">
          <cell r="A196" t="str">
            <v>522010</v>
          </cell>
          <cell r="B196" t="str">
            <v>Employ Rel Exp-Employee Travel</v>
          </cell>
          <cell r="C196">
            <v>846588.26</v>
          </cell>
        </row>
        <row r="197">
          <cell r="A197" t="str">
            <v>522011</v>
          </cell>
          <cell r="B197" t="str">
            <v>Employ Rel Exp-Empl Travel-PCard</v>
          </cell>
          <cell r="C197">
            <v>193345.92</v>
          </cell>
        </row>
        <row r="198">
          <cell r="A198" t="str">
            <v>522020</v>
          </cell>
          <cell r="B198" t="str">
            <v>Employ Rel Exp-Training</v>
          </cell>
          <cell r="C198">
            <v>109797.4</v>
          </cell>
        </row>
        <row r="199">
          <cell r="A199" t="str">
            <v>522030</v>
          </cell>
          <cell r="B199" t="str">
            <v>Employ Rel Exp-Registration</v>
          </cell>
          <cell r="C199">
            <v>68297.16</v>
          </cell>
        </row>
        <row r="200">
          <cell r="A200" t="str">
            <v>522040</v>
          </cell>
          <cell r="B200" t="str">
            <v>Employ Rel Exp-Dues &amp; Licences</v>
          </cell>
          <cell r="C200">
            <v>14145.55</v>
          </cell>
        </row>
        <row r="201">
          <cell r="A201" t="str">
            <v>522060</v>
          </cell>
          <cell r="B201" t="str">
            <v>Employ Rel Exp-Bus Meals/Ent</v>
          </cell>
          <cell r="C201">
            <v>283366.5</v>
          </cell>
        </row>
        <row r="202">
          <cell r="A202" t="str">
            <v>522061</v>
          </cell>
          <cell r="B202" t="str">
            <v>Employ Rel Exp-Bus Meals/Ent-PCard</v>
          </cell>
          <cell r="C202">
            <v>299608.55</v>
          </cell>
        </row>
        <row r="203">
          <cell r="A203" t="str">
            <v>522070</v>
          </cell>
          <cell r="B203" t="str">
            <v>Employ Rel Exp-Education</v>
          </cell>
          <cell r="C203">
            <v>143380.31</v>
          </cell>
        </row>
        <row r="204">
          <cell r="A204" t="str">
            <v>522080</v>
          </cell>
          <cell r="B204" t="str">
            <v>Employ Rel Exp-Park/In-town Travel</v>
          </cell>
          <cell r="C204">
            <v>2747.32</v>
          </cell>
        </row>
        <row r="205">
          <cell r="A205" t="str">
            <v>522090</v>
          </cell>
          <cell r="B205" t="str">
            <v>Employ Rel Exp-Awards/Gifts</v>
          </cell>
          <cell r="C205">
            <v>91908.45</v>
          </cell>
        </row>
        <row r="206">
          <cell r="A206" t="str">
            <v>522100</v>
          </cell>
          <cell r="B206" t="str">
            <v>Employ Rel Exp-Empl Reloc/Moving</v>
          </cell>
          <cell r="C206">
            <v>164952.82</v>
          </cell>
        </row>
        <row r="207">
          <cell r="A207" t="str">
            <v>522110</v>
          </cell>
          <cell r="B207" t="str">
            <v>Employ Rel Exp-Occ Health / Safety</v>
          </cell>
          <cell r="C207">
            <v>21596.94</v>
          </cell>
        </row>
        <row r="208">
          <cell r="A208" t="str">
            <v>522120</v>
          </cell>
          <cell r="B208" t="str">
            <v>Employ Rel Exp-Books &amp; Subscript</v>
          </cell>
          <cell r="C208">
            <v>12661.73</v>
          </cell>
        </row>
        <row r="209">
          <cell r="A209" t="str">
            <v>522130</v>
          </cell>
          <cell r="B209" t="str">
            <v>Employ Rel Exp-Miscellaneous</v>
          </cell>
          <cell r="C209">
            <v>898433.82</v>
          </cell>
        </row>
        <row r="210">
          <cell r="A210" t="str">
            <v>522140</v>
          </cell>
          <cell r="B210" t="str">
            <v>Employ Rel Exp-Recruit/Employ Agcy</v>
          </cell>
          <cell r="C210">
            <v>14528.23</v>
          </cell>
        </row>
        <row r="211">
          <cell r="A211" t="str">
            <v>530010</v>
          </cell>
          <cell r="B211" t="str">
            <v>M&amp;S Exp - Non-Inventory</v>
          </cell>
          <cell r="C211">
            <v>45447746.76</v>
          </cell>
        </row>
        <row r="212">
          <cell r="A212" t="str">
            <v>530020</v>
          </cell>
          <cell r="B212" t="str">
            <v>M&amp;S Exp-Store-Tool-Shop-Garage-Lab</v>
          </cell>
          <cell r="C212">
            <v>10438.81</v>
          </cell>
        </row>
        <row r="213">
          <cell r="A213" t="str">
            <v>530030</v>
          </cell>
          <cell r="B213" t="str">
            <v>M&amp;S Exp-Ofc Furniture &amp; Misc Equip</v>
          </cell>
          <cell r="C213">
            <v>713390.35</v>
          </cell>
        </row>
        <row r="214">
          <cell r="A214" t="str">
            <v>530977</v>
          </cell>
          <cell r="B214" t="str">
            <v>M&amp;S Exp-Prod Orders / Inventory</v>
          </cell>
          <cell r="C214">
            <v>-459996.57</v>
          </cell>
        </row>
        <row r="215">
          <cell r="A215" t="str">
            <v>530978</v>
          </cell>
          <cell r="B215" t="str">
            <v>M&amp;S Exp-Land Purchases</v>
          </cell>
          <cell r="C215">
            <v>6200235.84</v>
          </cell>
        </row>
        <row r="216">
          <cell r="A216" t="str">
            <v>530995</v>
          </cell>
          <cell r="B216" t="str">
            <v>M&amp;S Expenses - Gain/Loss form Revaluati</v>
          </cell>
          <cell r="C216">
            <v>1511.26</v>
          </cell>
        </row>
        <row r="217">
          <cell r="A217" t="str">
            <v>530996</v>
          </cell>
          <cell r="B217" t="str">
            <v>M&amp;S Expenses - Cost (Price) Differences</v>
          </cell>
          <cell r="C217">
            <v>127753.11</v>
          </cell>
        </row>
        <row r="218">
          <cell r="A218" t="str">
            <v>530997</v>
          </cell>
          <cell r="B218" t="str">
            <v>M&amp;S Expenses - Adjustment from Stock Tr</v>
          </cell>
          <cell r="C218">
            <v>-10978.64</v>
          </cell>
        </row>
        <row r="219">
          <cell r="A219" t="str">
            <v>530998</v>
          </cell>
          <cell r="B219" t="str">
            <v>M&amp;S Expenses - Scrapping/Destruction</v>
          </cell>
          <cell r="C219">
            <v>-710383.91</v>
          </cell>
        </row>
        <row r="220">
          <cell r="A220" t="str">
            <v>530999</v>
          </cell>
          <cell r="B220" t="str">
            <v>M&amp;S Expenses - Inventory Issued</v>
          </cell>
          <cell r="C220">
            <v>45141854.56</v>
          </cell>
        </row>
        <row r="221">
          <cell r="A221" t="str">
            <v>531030</v>
          </cell>
          <cell r="B221" t="str">
            <v>M&amp;S Exp-Purch Vehicle Fuel</v>
          </cell>
          <cell r="C221">
            <v>138318.89</v>
          </cell>
        </row>
        <row r="222">
          <cell r="A222" t="str">
            <v>531040</v>
          </cell>
          <cell r="B222" t="str">
            <v>M&amp;S Expenses - Vehicles and Power Opera</v>
          </cell>
          <cell r="C222">
            <v>2210570.75</v>
          </cell>
        </row>
        <row r="223">
          <cell r="A223" t="str">
            <v>532020</v>
          </cell>
          <cell r="B223" t="str">
            <v>M&amp;S Exp-Equipment</v>
          </cell>
          <cell r="C223">
            <v>4973.53</v>
          </cell>
        </row>
        <row r="224">
          <cell r="A224" t="str">
            <v>533010</v>
          </cell>
          <cell r="B224" t="str">
            <v>M&amp;S Exp-Computer Hardware</v>
          </cell>
          <cell r="C224">
            <v>1161498.72</v>
          </cell>
        </row>
        <row r="225">
          <cell r="A225" t="str">
            <v>533020</v>
          </cell>
          <cell r="B225" t="str">
            <v>M&amp;S Exp-Computr Softwr &amp; Upgrades</v>
          </cell>
          <cell r="C225">
            <v>2745512.47</v>
          </cell>
        </row>
        <row r="226">
          <cell r="A226" t="str">
            <v>534010</v>
          </cell>
          <cell r="B226" t="str">
            <v>M&amp;S Expenses - Communications Equipment</v>
          </cell>
          <cell r="C226">
            <v>21197</v>
          </cell>
        </row>
        <row r="227">
          <cell r="A227" t="str">
            <v>535010</v>
          </cell>
          <cell r="B227" t="str">
            <v>M&amp;S Exp-Office Supplies</v>
          </cell>
          <cell r="C227">
            <v>49238.22</v>
          </cell>
        </row>
        <row r="228">
          <cell r="A228" t="str">
            <v>535015</v>
          </cell>
          <cell r="B228" t="str">
            <v>M&amp;S Expenses - P-Card</v>
          </cell>
          <cell r="C228">
            <v>685055.13</v>
          </cell>
        </row>
        <row r="229">
          <cell r="A229" t="str">
            <v>540010</v>
          </cell>
          <cell r="B229" t="str">
            <v>Contr&amp;Svcs Exp-Maint Svcs-Oth</v>
          </cell>
          <cell r="C229">
            <v>39051659.77</v>
          </cell>
        </row>
        <row r="230">
          <cell r="A230" t="str">
            <v>540020</v>
          </cell>
          <cell r="B230" t="str">
            <v>Contr&amp;Svcs Exp-Eng / Tech Svcs</v>
          </cell>
          <cell r="C230">
            <v>697166.41</v>
          </cell>
        </row>
        <row r="231">
          <cell r="A231" t="str">
            <v>540040</v>
          </cell>
          <cell r="B231" t="str">
            <v>Contr&amp;Svcs Exp-Meter &amp; Svcing</v>
          </cell>
          <cell r="C231">
            <v>6848.72</v>
          </cell>
        </row>
        <row r="232">
          <cell r="A232" t="str">
            <v>540050</v>
          </cell>
          <cell r="B232" t="str">
            <v>Contr&amp;Svcs Exp-Construct Svcs</v>
          </cell>
          <cell r="C232">
            <v>29724439.66</v>
          </cell>
        </row>
        <row r="233">
          <cell r="A233" t="str">
            <v>540060</v>
          </cell>
          <cell r="B233" t="str">
            <v>Contr&amp;Svcs Exp-Tree Clear Svcs</v>
          </cell>
          <cell r="C233">
            <v>5138675.21</v>
          </cell>
        </row>
        <row r="234">
          <cell r="A234" t="str">
            <v>543010</v>
          </cell>
          <cell r="B234" t="str">
            <v>Contr&amp;Svcs Exp-Prof Svcs-Ded</v>
          </cell>
          <cell r="C234">
            <v>10629818.66</v>
          </cell>
        </row>
        <row r="235">
          <cell r="A235" t="str">
            <v>543020</v>
          </cell>
          <cell r="B235" t="str">
            <v>Contr&amp;Svcs Exp-Prof Svcs-Non-Ded</v>
          </cell>
          <cell r="C235">
            <v>35661.61</v>
          </cell>
        </row>
        <row r="236">
          <cell r="A236" t="str">
            <v>543030</v>
          </cell>
          <cell r="B236" t="str">
            <v>Contracts and Svcs Exp - Auditing Svcs</v>
          </cell>
          <cell r="C236">
            <v>446102.42</v>
          </cell>
        </row>
        <row r="237">
          <cell r="A237" t="str">
            <v>543040</v>
          </cell>
          <cell r="B237" t="str">
            <v>Contr&amp;Svcs Exp - Admin Svcs</v>
          </cell>
          <cell r="C237">
            <v>1834369.94</v>
          </cell>
        </row>
        <row r="238">
          <cell r="A238" t="str">
            <v>543050</v>
          </cell>
          <cell r="B238" t="str">
            <v>Contr&amp;Svcs Exp-Technical Svcs</v>
          </cell>
          <cell r="C238">
            <v>-23134335.24</v>
          </cell>
        </row>
        <row r="239">
          <cell r="A239" t="str">
            <v>543060</v>
          </cell>
          <cell r="B239" t="str">
            <v>Contr&amp;Svcs Exp-Training Svcs</v>
          </cell>
          <cell r="C239">
            <v>12638.07</v>
          </cell>
        </row>
        <row r="240">
          <cell r="A240" t="str">
            <v>543070</v>
          </cell>
          <cell r="B240" t="str">
            <v>Contr&amp;Svcs Exp-Storage Svcs</v>
          </cell>
          <cell r="C240">
            <v>9440.2</v>
          </cell>
        </row>
        <row r="241">
          <cell r="A241" t="str">
            <v>543150</v>
          </cell>
          <cell r="B241" t="str">
            <v>Contr&amp;Svcs Exp-Legal Services</v>
          </cell>
          <cell r="C241">
            <v>949861.13</v>
          </cell>
        </row>
        <row r="242">
          <cell r="A242" t="str">
            <v>543160</v>
          </cell>
          <cell r="B242" t="str">
            <v>Contr&amp;Svcs Exp-Reimburs Costs</v>
          </cell>
          <cell r="C242">
            <v>-91864.36</v>
          </cell>
        </row>
        <row r="243">
          <cell r="A243" t="str">
            <v>545010</v>
          </cell>
          <cell r="B243" t="str">
            <v>Contr&amp;Svcs Exp-Property Services</v>
          </cell>
          <cell r="C243">
            <v>-147.91</v>
          </cell>
        </row>
        <row r="244">
          <cell r="A244" t="str">
            <v>545040</v>
          </cell>
          <cell r="B244" t="str">
            <v>Contr&amp;Svcs Exp-Additns/Alt/Removal</v>
          </cell>
          <cell r="C244">
            <v>1253692.79</v>
          </cell>
        </row>
        <row r="245">
          <cell r="A245" t="str">
            <v>545045</v>
          </cell>
          <cell r="B245" t="str">
            <v>Contr&amp;Svcs Exp-Building Maint Serv</v>
          </cell>
          <cell r="C245">
            <v>209255.87</v>
          </cell>
        </row>
        <row r="246">
          <cell r="A246" t="str">
            <v>545050</v>
          </cell>
          <cell r="B246" t="str">
            <v>Contr&amp;Svcs Exp-Vending/Ice Machines</v>
          </cell>
          <cell r="C246">
            <v>26370.86</v>
          </cell>
        </row>
        <row r="247">
          <cell r="A247" t="str">
            <v>545060</v>
          </cell>
          <cell r="B247" t="str">
            <v>Contr&amp;Svcs Exp-Elevator Services</v>
          </cell>
          <cell r="C247">
            <v>377294.22</v>
          </cell>
        </row>
        <row r="248">
          <cell r="A248" t="str">
            <v>545070</v>
          </cell>
          <cell r="B248" t="str">
            <v>Contr&amp;Svcs Exp-Janitorial Services</v>
          </cell>
          <cell r="C248">
            <v>312474.77</v>
          </cell>
        </row>
        <row r="249">
          <cell r="A249" t="str">
            <v>545080</v>
          </cell>
          <cell r="B249" t="str">
            <v>Contr&amp;Svcs Exp-Pest Control</v>
          </cell>
          <cell r="C249">
            <v>4656.83</v>
          </cell>
        </row>
        <row r="250">
          <cell r="A250" t="str">
            <v>545090</v>
          </cell>
          <cell r="B250" t="str">
            <v>Contr&amp;Svcs Exp-Security Electronics</v>
          </cell>
          <cell r="C250">
            <v>72605.04</v>
          </cell>
        </row>
        <row r="251">
          <cell r="A251" t="str">
            <v>545100</v>
          </cell>
          <cell r="B251" t="str">
            <v>Contr&amp;Svcs Exp-Security Owned</v>
          </cell>
          <cell r="C251">
            <v>669941.11</v>
          </cell>
        </row>
        <row r="252">
          <cell r="A252" t="str">
            <v>545105</v>
          </cell>
          <cell r="B252" t="str">
            <v>Contr&amp;Svcs Exp-Trash Removal</v>
          </cell>
          <cell r="C252">
            <v>27660.02</v>
          </cell>
        </row>
        <row r="253">
          <cell r="A253" t="str">
            <v>545110</v>
          </cell>
          <cell r="B253" t="str">
            <v>Contr&amp;Svcs Exp-Landscaping Svcs</v>
          </cell>
          <cell r="C253">
            <v>43845.7</v>
          </cell>
        </row>
        <row r="254">
          <cell r="A254" t="str">
            <v>545115</v>
          </cell>
          <cell r="B254" t="str">
            <v>Contr&amp;Svcs Exp-Air Cond/Heating</v>
          </cell>
          <cell r="C254">
            <v>27144.32</v>
          </cell>
        </row>
        <row r="255">
          <cell r="A255" t="str">
            <v>545120</v>
          </cell>
          <cell r="B255" t="str">
            <v>Contr&amp;Svcs Exp-Temp Manpower Svcs</v>
          </cell>
          <cell r="C255">
            <v>4092.16</v>
          </cell>
        </row>
        <row r="256">
          <cell r="A256" t="str">
            <v>545130</v>
          </cell>
          <cell r="B256" t="str">
            <v>Contr&amp;Svcs Exp-Line Locating</v>
          </cell>
          <cell r="C256">
            <v>-52000</v>
          </cell>
        </row>
        <row r="257">
          <cell r="A257" t="str">
            <v>545140</v>
          </cell>
          <cell r="B257" t="str">
            <v>Contr&amp;Svcs Exp-Ofc Machine Maint</v>
          </cell>
          <cell r="C257">
            <v>42324.95</v>
          </cell>
        </row>
        <row r="258">
          <cell r="A258" t="str">
            <v>545150</v>
          </cell>
          <cell r="B258" t="str">
            <v>Contracts and Svcs Exp - Printing Servi</v>
          </cell>
          <cell r="C258">
            <v>55680.82</v>
          </cell>
        </row>
        <row r="259">
          <cell r="A259" t="str">
            <v>545160</v>
          </cell>
          <cell r="B259" t="str">
            <v>Contr&amp;Svcs Exp-Software Maint</v>
          </cell>
          <cell r="C259">
            <v>8863719.7</v>
          </cell>
        </row>
        <row r="260">
          <cell r="A260" t="str">
            <v>545170</v>
          </cell>
          <cell r="B260" t="str">
            <v>Contr&amp;Svcs Exp-Hardware Maint</v>
          </cell>
          <cell r="C260">
            <v>2002609.48</v>
          </cell>
        </row>
        <row r="261">
          <cell r="A261" t="str">
            <v>545510</v>
          </cell>
          <cell r="B261" t="str">
            <v>Contr&amp;Svcs Exp-IT Services</v>
          </cell>
          <cell r="C261">
            <v>38731.82</v>
          </cell>
        </row>
        <row r="262">
          <cell r="A262" t="str">
            <v>545520</v>
          </cell>
          <cell r="B262" t="str">
            <v>Contr&amp;Svcs Exp-L Dist/Fax/Cellular</v>
          </cell>
          <cell r="C262">
            <v>116.92</v>
          </cell>
        </row>
        <row r="263">
          <cell r="A263" t="str">
            <v>546010</v>
          </cell>
          <cell r="B263" t="str">
            <v>Contr&amp;Svcs Exp-Other Services</v>
          </cell>
          <cell r="C263">
            <v>9692721.44</v>
          </cell>
        </row>
        <row r="264">
          <cell r="A264" t="str">
            <v>550010</v>
          </cell>
          <cell r="B264" t="str">
            <v>A &amp; G Exp-Royalties</v>
          </cell>
          <cell r="C264">
            <v>22.02</v>
          </cell>
        </row>
        <row r="265">
          <cell r="A265" t="str">
            <v>550020</v>
          </cell>
          <cell r="B265" t="str">
            <v>Adm &amp; Gen Exp - Miscellaneous</v>
          </cell>
          <cell r="C265">
            <v>-5137235.79</v>
          </cell>
        </row>
        <row r="266">
          <cell r="A266" t="str">
            <v>550025</v>
          </cell>
          <cell r="B266" t="str">
            <v>A &amp; G Exp-Meeting Exp</v>
          </cell>
          <cell r="C266">
            <v>79.01</v>
          </cell>
        </row>
        <row r="267">
          <cell r="A267" t="str">
            <v>550040</v>
          </cell>
          <cell r="B267" t="str">
            <v>A &amp; G Exp-Postage/Courier Svcs</v>
          </cell>
          <cell r="C267">
            <v>499489.75</v>
          </cell>
        </row>
        <row r="268">
          <cell r="A268" t="str">
            <v>550050</v>
          </cell>
          <cell r="B268" t="str">
            <v>A &amp; G Exp-Bank Charges &amp; Fees</v>
          </cell>
          <cell r="C268">
            <v>411584.99</v>
          </cell>
        </row>
        <row r="269">
          <cell r="A269" t="str">
            <v>550070</v>
          </cell>
          <cell r="B269" t="str">
            <v>A &amp; G Exp-Mgmnt/Consult Fees</v>
          </cell>
          <cell r="C269">
            <v>438527.52</v>
          </cell>
        </row>
        <row r="270">
          <cell r="A270" t="str">
            <v>550075</v>
          </cell>
          <cell r="B270" t="str">
            <v>A &amp; G Exp-Mgmt Fees Billed to Subs</v>
          </cell>
          <cell r="C270">
            <v>95778</v>
          </cell>
        </row>
        <row r="271">
          <cell r="A271" t="str">
            <v>550080</v>
          </cell>
          <cell r="B271" t="str">
            <v>A &amp; G Exp-Club Membership &amp; Exp</v>
          </cell>
          <cell r="C271">
            <v>1258078.49</v>
          </cell>
        </row>
        <row r="272">
          <cell r="A272" t="str">
            <v>550090</v>
          </cell>
          <cell r="B272" t="str">
            <v>A &amp; G Exp-Empl Reimburse-Veh Exp</v>
          </cell>
          <cell r="C272">
            <v>150</v>
          </cell>
        </row>
        <row r="273">
          <cell r="A273" t="str">
            <v>550100</v>
          </cell>
          <cell r="B273" t="str">
            <v>A &amp; G Exp-Freight</v>
          </cell>
          <cell r="C273">
            <v>1174962.66</v>
          </cell>
        </row>
        <row r="274">
          <cell r="A274" t="str">
            <v>550120</v>
          </cell>
          <cell r="B274" t="str">
            <v>A &amp; G Exp-Capitalized Costs</v>
          </cell>
          <cell r="C274">
            <v>2605774.03</v>
          </cell>
        </row>
        <row r="275">
          <cell r="A275" t="str">
            <v>550130</v>
          </cell>
          <cell r="B275" t="str">
            <v>A &amp; G Exp-Nuclear Exp Ownership</v>
          </cell>
          <cell r="C275">
            <v>20091363.25</v>
          </cell>
        </row>
        <row r="276">
          <cell r="A276" t="str">
            <v>550170</v>
          </cell>
          <cell r="B276" t="str">
            <v>A &amp; G Exp-IT Services-Associated Co</v>
          </cell>
          <cell r="C276">
            <v>356260.56</v>
          </cell>
        </row>
        <row r="277">
          <cell r="A277" t="str">
            <v>550171</v>
          </cell>
          <cell r="B277" t="str">
            <v>A &amp; G Exp-IT Services-Contra</v>
          </cell>
          <cell r="C277">
            <v>-356260.56</v>
          </cell>
        </row>
        <row r="278">
          <cell r="A278" t="str">
            <v>559950</v>
          </cell>
          <cell r="B278" t="str">
            <v>A &amp; G Exp-Capitalized Labor</v>
          </cell>
          <cell r="C278">
            <v>-18764736.63</v>
          </cell>
        </row>
        <row r="279">
          <cell r="A279" t="str">
            <v>559951</v>
          </cell>
          <cell r="B279" t="str">
            <v>A &amp; G Exp-Capitalized Materials</v>
          </cell>
          <cell r="C279">
            <v>-82190853</v>
          </cell>
        </row>
        <row r="280">
          <cell r="A280" t="str">
            <v>559952</v>
          </cell>
          <cell r="B280" t="str">
            <v>A &amp; G Exp-Capitalized AFUDC-Debt</v>
          </cell>
          <cell r="C280">
            <v>-1827289.19</v>
          </cell>
        </row>
        <row r="281">
          <cell r="A281" t="str">
            <v>559953</v>
          </cell>
          <cell r="B281" t="str">
            <v>A &amp; G Exp-Capitalized AFUDC-Equity</v>
          </cell>
          <cell r="C281">
            <v>-3258127.57</v>
          </cell>
        </row>
        <row r="282">
          <cell r="A282" t="str">
            <v>559954</v>
          </cell>
          <cell r="B282" t="str">
            <v>A &amp; G Exp-Capitalized Other Exp</v>
          </cell>
          <cell r="C282">
            <v>-55379620.53</v>
          </cell>
        </row>
        <row r="283">
          <cell r="A283" t="str">
            <v>559960</v>
          </cell>
          <cell r="B283" t="str">
            <v>A &amp; G Exp-Deferred Labor</v>
          </cell>
          <cell r="C283">
            <v>-1664976.45</v>
          </cell>
        </row>
        <row r="284">
          <cell r="A284" t="str">
            <v>559961</v>
          </cell>
          <cell r="B284" t="str">
            <v>A &amp; G Exp-Deferred Materials</v>
          </cell>
          <cell r="C284">
            <v>553438.02</v>
          </cell>
        </row>
        <row r="285">
          <cell r="A285" t="str">
            <v>559964</v>
          </cell>
          <cell r="B285" t="str">
            <v>A &amp; G Exp-Deferred Other Exp</v>
          </cell>
          <cell r="C285">
            <v>-3129486.85</v>
          </cell>
        </row>
        <row r="286">
          <cell r="A286" t="str">
            <v>559994</v>
          </cell>
          <cell r="B286" t="str">
            <v>A &amp; G Exp-Contrib in Aid of Constr</v>
          </cell>
          <cell r="C286">
            <v>-4840458.43</v>
          </cell>
        </row>
        <row r="287">
          <cell r="A287" t="str">
            <v>559996</v>
          </cell>
          <cell r="B287" t="str">
            <v>A &amp; G Exp-Lost Cash Discount</v>
          </cell>
          <cell r="C287">
            <v>1109.64</v>
          </cell>
        </row>
        <row r="288">
          <cell r="A288" t="str">
            <v>559999</v>
          </cell>
          <cell r="B288" t="str">
            <v>Adm &amp; Gen Exp - FI/CO Reconciliation</v>
          </cell>
          <cell r="C288">
            <v>-4590377.26</v>
          </cell>
        </row>
        <row r="289">
          <cell r="A289" t="str">
            <v>560020</v>
          </cell>
          <cell r="B289" t="str">
            <v>Claims/Settlements</v>
          </cell>
          <cell r="C289">
            <v>794360.36</v>
          </cell>
        </row>
        <row r="290">
          <cell r="A290" t="str">
            <v>560030</v>
          </cell>
          <cell r="B290" t="str">
            <v>Insurance Exp-Blanket Crime</v>
          </cell>
          <cell r="C290">
            <v>3206.82</v>
          </cell>
        </row>
        <row r="291">
          <cell r="A291" t="str">
            <v>560050</v>
          </cell>
          <cell r="B291" t="str">
            <v>Insurance Exp-Boiler</v>
          </cell>
          <cell r="C291">
            <v>162654.52</v>
          </cell>
        </row>
        <row r="292">
          <cell r="A292" t="str">
            <v>560060</v>
          </cell>
          <cell r="B292" t="str">
            <v>Insurance Exp-Business Travel</v>
          </cell>
          <cell r="C292">
            <v>2766.96</v>
          </cell>
        </row>
        <row r="293">
          <cell r="A293" t="str">
            <v>560070</v>
          </cell>
          <cell r="B293" t="str">
            <v>Insurance Exp-Excess Liability</v>
          </cell>
          <cell r="C293">
            <v>200673.81</v>
          </cell>
        </row>
        <row r="294">
          <cell r="A294" t="str">
            <v>560090</v>
          </cell>
          <cell r="B294" t="str">
            <v>Insurance Exp-General Liability</v>
          </cell>
          <cell r="C294">
            <v>7351.34</v>
          </cell>
        </row>
        <row r="295">
          <cell r="A295" t="str">
            <v>560110</v>
          </cell>
          <cell r="B295" t="str">
            <v>Insurance Exp-Property</v>
          </cell>
          <cell r="C295">
            <v>862146.6</v>
          </cell>
        </row>
        <row r="296">
          <cell r="A296" t="str">
            <v>560115</v>
          </cell>
          <cell r="B296" t="str">
            <v>Insurance Exp-Other</v>
          </cell>
          <cell r="C296">
            <v>37.5</v>
          </cell>
        </row>
        <row r="297">
          <cell r="A297" t="str">
            <v>562020</v>
          </cell>
          <cell r="B297" t="str">
            <v>Cust&amp;Mktg Exp-Rebate/Incent/Buydown</v>
          </cell>
          <cell r="C297">
            <v>32</v>
          </cell>
        </row>
        <row r="298">
          <cell r="A298" t="str">
            <v>562040</v>
          </cell>
          <cell r="B298" t="str">
            <v>Cust&amp;Mktg Exp-Total Bad Debts</v>
          </cell>
          <cell r="C298">
            <v>85041.97</v>
          </cell>
        </row>
        <row r="299">
          <cell r="A299" t="str">
            <v>562130</v>
          </cell>
          <cell r="B299" t="str">
            <v>Cust&amp;Mktg Exp-Repo &amp; Collection</v>
          </cell>
          <cell r="C299">
            <v>74648.11</v>
          </cell>
        </row>
        <row r="300">
          <cell r="A300" t="str">
            <v>562140</v>
          </cell>
          <cell r="B300" t="str">
            <v>Cust&amp;Mktg Exp-Advertising-Gen</v>
          </cell>
          <cell r="C300">
            <v>152178.72</v>
          </cell>
        </row>
        <row r="301">
          <cell r="A301" t="str">
            <v>562142</v>
          </cell>
          <cell r="B301" t="str">
            <v>Cust&amp;Mktg Exp-Advert-Informational</v>
          </cell>
          <cell r="C301">
            <v>409301.56</v>
          </cell>
        </row>
        <row r="302">
          <cell r="A302" t="str">
            <v>562150</v>
          </cell>
          <cell r="B302" t="str">
            <v>Cust&amp;Mktg Exp-Agency Collect Fees</v>
          </cell>
          <cell r="C302">
            <v>15424981.52</v>
          </cell>
        </row>
        <row r="303">
          <cell r="A303" t="str">
            <v>562190</v>
          </cell>
          <cell r="B303" t="str">
            <v>Cust&amp;Mktg Exp-Cellular Phones</v>
          </cell>
          <cell r="C303">
            <v>8008.76</v>
          </cell>
        </row>
        <row r="304">
          <cell r="A304" t="str">
            <v>562240</v>
          </cell>
          <cell r="B304" t="str">
            <v>Customer Service Exp-Associated Co</v>
          </cell>
          <cell r="C304">
            <v>11843398.6</v>
          </cell>
        </row>
        <row r="305">
          <cell r="A305" t="str">
            <v>565010</v>
          </cell>
          <cell r="B305" t="str">
            <v>Repairs and Maintenance Expenses</v>
          </cell>
          <cell r="C305">
            <v>1882233.76</v>
          </cell>
        </row>
        <row r="306">
          <cell r="A306" t="str">
            <v>565020</v>
          </cell>
          <cell r="B306" t="str">
            <v>Repairs &amp; Maintenance-Corrective</v>
          </cell>
          <cell r="C306">
            <v>22034.74</v>
          </cell>
        </row>
        <row r="307">
          <cell r="A307" t="str">
            <v>565030</v>
          </cell>
          <cell r="B307" t="str">
            <v>Repairs &amp; Maintenance-Preventative</v>
          </cell>
          <cell r="C307">
            <v>20513.93</v>
          </cell>
        </row>
        <row r="308">
          <cell r="A308" t="str">
            <v>566010</v>
          </cell>
          <cell r="B308" t="str">
            <v>Donations-Cash</v>
          </cell>
          <cell r="C308">
            <v>17948</v>
          </cell>
        </row>
        <row r="309">
          <cell r="A309" t="str">
            <v>566030</v>
          </cell>
          <cell r="B309" t="str">
            <v>Sponsorships/Contributions</v>
          </cell>
          <cell r="C309">
            <v>42369.5</v>
          </cell>
        </row>
        <row r="310">
          <cell r="A310" t="str">
            <v>566040</v>
          </cell>
          <cell r="B310" t="str">
            <v>Contributions-Research &amp; Develop</v>
          </cell>
          <cell r="C310">
            <v>229378</v>
          </cell>
        </row>
        <row r="311">
          <cell r="A311" t="str">
            <v>569010</v>
          </cell>
          <cell r="B311" t="str">
            <v>Legislative Expenses - Federal and Stat</v>
          </cell>
          <cell r="C311">
            <v>965966.55</v>
          </cell>
        </row>
        <row r="312">
          <cell r="A312" t="str">
            <v>569020</v>
          </cell>
          <cell r="B312" t="str">
            <v>Legislative Exp-Local-Deductible</v>
          </cell>
          <cell r="C312">
            <v>259136.91</v>
          </cell>
        </row>
        <row r="313">
          <cell r="A313" t="str">
            <v>570010</v>
          </cell>
          <cell r="B313" t="str">
            <v>Research and Development Expenses</v>
          </cell>
          <cell r="C313">
            <v>202555.71</v>
          </cell>
        </row>
        <row r="314">
          <cell r="A314" t="str">
            <v>571010</v>
          </cell>
          <cell r="B314" t="str">
            <v>Utilities Expenses - Electricity</v>
          </cell>
          <cell r="C314">
            <v>-6839.13</v>
          </cell>
        </row>
        <row r="315">
          <cell r="A315" t="str">
            <v>571020</v>
          </cell>
          <cell r="B315" t="str">
            <v>Utilities Exp-Telephone</v>
          </cell>
          <cell r="C315">
            <v>910197.05</v>
          </cell>
        </row>
        <row r="316">
          <cell r="A316" t="str">
            <v>571040</v>
          </cell>
          <cell r="B316" t="str">
            <v>Utilities Expenses - Water</v>
          </cell>
          <cell r="C316">
            <v>42679.58</v>
          </cell>
        </row>
        <row r="317">
          <cell r="A317" t="str">
            <v>571050</v>
          </cell>
          <cell r="B317" t="str">
            <v>Utilities Exp-Other</v>
          </cell>
          <cell r="C317">
            <v>398369.41</v>
          </cell>
        </row>
        <row r="318">
          <cell r="A318" t="str">
            <v>572010</v>
          </cell>
          <cell r="B318" t="str">
            <v>Rental &amp; Lease Exp-Office</v>
          </cell>
          <cell r="C318">
            <v>-3453554.67</v>
          </cell>
        </row>
        <row r="319">
          <cell r="A319" t="str">
            <v>572035</v>
          </cell>
          <cell r="B319" t="str">
            <v>Rental &amp; Lease Exp-Pers Computers</v>
          </cell>
          <cell r="C319">
            <v>127.26</v>
          </cell>
        </row>
        <row r="320">
          <cell r="A320" t="str">
            <v>702010</v>
          </cell>
          <cell r="B320" t="str">
            <v>Depreciation Expenses - Miscellaneous</v>
          </cell>
          <cell r="C320">
            <v>50725749.58</v>
          </cell>
        </row>
        <row r="321">
          <cell r="A321" t="str">
            <v>702025</v>
          </cell>
          <cell r="B321" t="str">
            <v>Depreciation Exp-T-Plan</v>
          </cell>
          <cell r="C321">
            <v>64379660</v>
          </cell>
        </row>
        <row r="322">
          <cell r="A322" t="str">
            <v>702026</v>
          </cell>
          <cell r="B322" t="str">
            <v>Depreciation Exp-Redirected</v>
          </cell>
          <cell r="C322">
            <v>53875573.41</v>
          </cell>
        </row>
        <row r="323">
          <cell r="A323" t="str">
            <v>702040</v>
          </cell>
          <cell r="B323" t="str">
            <v>Decommissioning Exp</v>
          </cell>
          <cell r="C323">
            <v>3707203.74</v>
          </cell>
        </row>
        <row r="324">
          <cell r="A324" t="str">
            <v>702050</v>
          </cell>
          <cell r="B324" t="str">
            <v>Depreciation Exp-Transportation</v>
          </cell>
          <cell r="C324">
            <v>3363882.81</v>
          </cell>
        </row>
        <row r="325">
          <cell r="A325" t="str">
            <v>704010</v>
          </cell>
          <cell r="B325" t="str">
            <v>Amortization Exp - Intangibles</v>
          </cell>
          <cell r="C325">
            <v>4213028.15</v>
          </cell>
        </row>
        <row r="326">
          <cell r="A326" t="str">
            <v>704020</v>
          </cell>
          <cell r="B326" t="str">
            <v>Amortization Exp-Limited Term Plant</v>
          </cell>
          <cell r="C326">
            <v>1833279.41</v>
          </cell>
        </row>
        <row r="327">
          <cell r="A327" t="str">
            <v>708010</v>
          </cell>
          <cell r="B327" t="str">
            <v>Interest Exp - Long-Term Debt</v>
          </cell>
          <cell r="C327">
            <v>36352539.36</v>
          </cell>
        </row>
        <row r="328">
          <cell r="A328" t="str">
            <v>708020</v>
          </cell>
          <cell r="B328" t="str">
            <v>Interest Exp-Short-Term Securities</v>
          </cell>
          <cell r="C328">
            <v>5018343.08</v>
          </cell>
        </row>
        <row r="329">
          <cell r="A329" t="str">
            <v>708030</v>
          </cell>
          <cell r="B329" t="str">
            <v>Interest Exp-Customer Deposits</v>
          </cell>
          <cell r="C329">
            <v>623559.21</v>
          </cell>
        </row>
        <row r="330">
          <cell r="A330" t="str">
            <v>708060</v>
          </cell>
          <cell r="B330" t="str">
            <v>Interest Exp - Associated Companies</v>
          </cell>
          <cell r="C330">
            <v>1778893.62</v>
          </cell>
        </row>
        <row r="331">
          <cell r="A331" t="str">
            <v>708080</v>
          </cell>
          <cell r="B331" t="str">
            <v>Int Exp-Over/Under Recvry of Fuel</v>
          </cell>
          <cell r="C331">
            <v>-10276124.11</v>
          </cell>
        </row>
        <row r="332">
          <cell r="A332" t="str">
            <v>708120</v>
          </cell>
          <cell r="B332" t="str">
            <v>Interest Exp-AFUDC-Debt</v>
          </cell>
          <cell r="C332">
            <v>-1832240.2</v>
          </cell>
        </row>
        <row r="333">
          <cell r="A333" t="str">
            <v>708140</v>
          </cell>
          <cell r="B333" t="str">
            <v>Interest Expense-Other</v>
          </cell>
          <cell r="C333">
            <v>18612.74</v>
          </cell>
        </row>
        <row r="334">
          <cell r="A334" t="str">
            <v>708160</v>
          </cell>
          <cell r="B334" t="str">
            <v>Amortization Exp-Discounts/Premiums</v>
          </cell>
          <cell r="C334">
            <v>1591994.5</v>
          </cell>
        </row>
        <row r="335">
          <cell r="A335" t="str">
            <v>708260</v>
          </cell>
          <cell r="B335" t="str">
            <v>Preferred Div of Subsidiary Trust</v>
          </cell>
          <cell r="C335">
            <v>7363278.45</v>
          </cell>
        </row>
        <row r="336">
          <cell r="A336" t="str">
            <v>711998</v>
          </cell>
          <cell r="B336" t="str">
            <v>Interest Exp-AFUDC Equity</v>
          </cell>
          <cell r="C336">
            <v>3269138.19</v>
          </cell>
        </row>
        <row r="337">
          <cell r="A337" t="str">
            <v>711999</v>
          </cell>
          <cell r="B337" t="str">
            <v>Interest Exp-AFUDC Debt</v>
          </cell>
          <cell r="C337">
            <v>1832240.2</v>
          </cell>
        </row>
        <row r="338">
          <cell r="A338" t="str">
            <v>712010</v>
          </cell>
          <cell r="B338" t="str">
            <v>Preferred Dividend Requirement</v>
          </cell>
          <cell r="C338">
            <v>97397.01</v>
          </cell>
        </row>
        <row r="339">
          <cell r="A339" t="str">
            <v>712015</v>
          </cell>
          <cell r="B339" t="str">
            <v>Common Stock Dividend Requirement</v>
          </cell>
          <cell r="C339">
            <v>82250000</v>
          </cell>
        </row>
        <row r="340">
          <cell r="A340" t="str">
            <v>712016</v>
          </cell>
          <cell r="B340" t="str">
            <v>Common Div Approp from Ret Earnings</v>
          </cell>
          <cell r="C340">
            <v>-82250000</v>
          </cell>
        </row>
        <row r="341">
          <cell r="A341" t="str">
            <v>717010</v>
          </cell>
          <cell r="B341" t="str">
            <v>Current Income Taxes Exp-Federal</v>
          </cell>
          <cell r="C341">
            <v>-1638946.22</v>
          </cell>
        </row>
        <row r="342">
          <cell r="A342" t="str">
            <v>717040</v>
          </cell>
          <cell r="B342" t="str">
            <v>Current FIT Exp-Other Inc &amp; Ded</v>
          </cell>
          <cell r="C342">
            <v>-81897</v>
          </cell>
        </row>
        <row r="343">
          <cell r="A343" t="str">
            <v>717510</v>
          </cell>
          <cell r="B343" t="str">
            <v>Deferred Inc Taxes Exp-Federal</v>
          </cell>
          <cell r="C343">
            <v>46327037.78</v>
          </cell>
        </row>
        <row r="344">
          <cell r="A344" t="str">
            <v>717540</v>
          </cell>
          <cell r="B344" t="str">
            <v>Def Inc Taxes Exp-Other Inc &amp; Ded</v>
          </cell>
          <cell r="C344">
            <v>-114044</v>
          </cell>
        </row>
        <row r="345">
          <cell r="A345" t="str">
            <v>717545</v>
          </cell>
          <cell r="B345" t="str">
            <v>Amort of Def Inc Taxes Exp</v>
          </cell>
          <cell r="C345">
            <v>-29048729.76</v>
          </cell>
        </row>
        <row r="346">
          <cell r="A346" t="str">
            <v>717546</v>
          </cell>
          <cell r="B346" t="str">
            <v>Amort of DIT Exp-Other Inc/Ded</v>
          </cell>
          <cell r="C346">
            <v>202101</v>
          </cell>
        </row>
        <row r="347">
          <cell r="A347" t="str">
            <v>717550</v>
          </cell>
          <cell r="B347" t="str">
            <v>Amort of Investment Tax Credit</v>
          </cell>
          <cell r="C347">
            <v>-5077797.57</v>
          </cell>
        </row>
        <row r="348">
          <cell r="A348" t="str">
            <v>720020</v>
          </cell>
          <cell r="B348" t="str">
            <v>Reg Taxes/Chrgs-Permits &amp; Licenses</v>
          </cell>
          <cell r="C348">
            <v>53844.75</v>
          </cell>
        </row>
        <row r="349">
          <cell r="A349" t="str">
            <v>720030</v>
          </cell>
          <cell r="B349" t="str">
            <v>Reg Taxes/Chrgs-Ind Assoc Fees/Dues</v>
          </cell>
          <cell r="C349">
            <v>3311.7</v>
          </cell>
        </row>
        <row r="350">
          <cell r="A350" t="str">
            <v>722010</v>
          </cell>
          <cell r="B350" t="str">
            <v>Other Taxes Expenses - Penalties &amp; Fine</v>
          </cell>
          <cell r="C350">
            <v>1447.92</v>
          </cell>
        </row>
        <row r="351">
          <cell r="A351" t="str">
            <v>722020</v>
          </cell>
          <cell r="B351" t="str">
            <v>Other Taxes Exp-Govt Chgs &amp; Levies</v>
          </cell>
          <cell r="C351">
            <v>803282.31</v>
          </cell>
        </row>
        <row r="352">
          <cell r="A352" t="str">
            <v>722080</v>
          </cell>
          <cell r="B352" t="str">
            <v>Oth Taxes Exp-Sales &amp; Use Taxes Adj</v>
          </cell>
          <cell r="C352">
            <v>-160111.14</v>
          </cell>
        </row>
        <row r="353">
          <cell r="A353" t="str">
            <v>722130</v>
          </cell>
          <cell r="B353" t="str">
            <v>Oth Taxes Exp-Franch Fees/GRT-City</v>
          </cell>
          <cell r="C353">
            <v>26147220.77</v>
          </cell>
        </row>
        <row r="354">
          <cell r="A354" t="str">
            <v>722140</v>
          </cell>
          <cell r="B354" t="str">
            <v>Other Taxes Expenses - Miscellaneous</v>
          </cell>
          <cell r="C354">
            <v>674187.58</v>
          </cell>
        </row>
        <row r="355">
          <cell r="A355" t="str">
            <v>722150</v>
          </cell>
          <cell r="B355" t="str">
            <v>Other Taxes Expenses - Property</v>
          </cell>
          <cell r="C355">
            <v>37199280.87</v>
          </cell>
        </row>
        <row r="356">
          <cell r="A356" t="str">
            <v>722160</v>
          </cell>
          <cell r="B356" t="str">
            <v>Other Taxes Exp-FICA</v>
          </cell>
          <cell r="C356">
            <v>8647357.04</v>
          </cell>
        </row>
        <row r="357">
          <cell r="A357" t="str">
            <v>722170</v>
          </cell>
          <cell r="B357" t="str">
            <v>Other Taxes Exp-Unemployment</v>
          </cell>
          <cell r="C357">
            <v>671658.79</v>
          </cell>
        </row>
        <row r="358">
          <cell r="A358" t="str">
            <v>722181</v>
          </cell>
          <cell r="B358" t="str">
            <v>Other Taxes Exp-Misc Employment Taxes</v>
          </cell>
          <cell r="C358">
            <v>53154.31</v>
          </cell>
        </row>
        <row r="359">
          <cell r="A359" t="str">
            <v>722190</v>
          </cell>
          <cell r="B359" t="str">
            <v>Other Taxes Expenses - State Franchise</v>
          </cell>
          <cell r="C359">
            <v>7305000</v>
          </cell>
        </row>
        <row r="360">
          <cell r="A360" t="str">
            <v>722200</v>
          </cell>
          <cell r="B360" t="str">
            <v>Other Taxes Exp-State Gross Rcpts</v>
          </cell>
          <cell r="C360">
            <v>15224778.77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SC 1b-KU"/>
      <sheetName val="PSC 1b-LG&amp;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1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 2-ECR Cap Adj"/>
      <sheetName val="Ex 3-ECR Cap Adj"/>
      <sheetName val="Ex 8-ECR Cap Adj"/>
      <sheetName val="Ex 9-ECR Cap 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7" width="9.7109375" style="0" customWidth="1"/>
    <col min="8" max="8" width="6.421875" style="0" customWidth="1"/>
    <col min="9" max="9" width="10.7109375" style="0" customWidth="1"/>
    <col min="10" max="10" width="2.28125" style="0" customWidth="1"/>
    <col min="11" max="11" width="10.7109375" style="0" customWidth="1"/>
  </cols>
  <sheetData>
    <row r="1" spans="1:11" ht="12.75">
      <c r="A1" s="222" t="s">
        <v>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>
      <c r="A2" s="222" t="s">
        <v>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22" t="s">
        <v>72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12.75">
      <c r="A5" s="222" t="s">
        <v>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12.75">
      <c r="A6" s="223" t="s">
        <v>50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2.75">
      <c r="A8" s="4"/>
      <c r="B8" s="4"/>
      <c r="C8" s="4"/>
      <c r="D8" s="4"/>
      <c r="E8" s="4"/>
      <c r="F8" s="4"/>
      <c r="G8" s="4"/>
      <c r="H8" s="4"/>
      <c r="I8" s="43" t="s">
        <v>53</v>
      </c>
      <c r="J8" s="4"/>
      <c r="K8" s="43" t="s">
        <v>71</v>
      </c>
      <c r="L8" s="36"/>
      <c r="M8" s="28"/>
      <c r="N8" s="30"/>
      <c r="O8" s="30"/>
      <c r="P8" s="30"/>
    </row>
    <row r="9" spans="1:16" ht="12.75">
      <c r="A9" s="4"/>
      <c r="B9" s="4"/>
      <c r="C9" s="4"/>
      <c r="D9" s="4"/>
      <c r="E9" s="4"/>
      <c r="F9" s="4"/>
      <c r="G9" s="4"/>
      <c r="H9" s="4"/>
      <c r="I9" s="38" t="s">
        <v>25</v>
      </c>
      <c r="J9" s="4"/>
      <c r="K9" s="38" t="s">
        <v>25</v>
      </c>
      <c r="L9" s="36"/>
      <c r="M9" s="28"/>
      <c r="N9" s="30"/>
      <c r="O9" s="30"/>
      <c r="P9" s="30"/>
    </row>
    <row r="10" spans="1:16" ht="12.75">
      <c r="A10" s="4"/>
      <c r="B10" s="4"/>
      <c r="C10" s="4"/>
      <c r="D10" s="4"/>
      <c r="E10" s="4"/>
      <c r="F10" s="4"/>
      <c r="G10" s="4"/>
      <c r="H10" s="4"/>
      <c r="I10" s="43"/>
      <c r="J10" s="4"/>
      <c r="K10" s="43"/>
      <c r="L10" s="36"/>
      <c r="M10" s="30"/>
      <c r="N10" s="30"/>
      <c r="O10" s="30"/>
      <c r="P10" s="30"/>
    </row>
    <row r="11" spans="1:16" ht="12.75">
      <c r="A11" s="82" t="s">
        <v>28</v>
      </c>
      <c r="B11" s="4"/>
      <c r="C11" s="4"/>
      <c r="D11" s="4"/>
      <c r="E11" s="4"/>
      <c r="F11" s="4"/>
      <c r="G11" s="4"/>
      <c r="H11" s="4"/>
      <c r="I11" s="187">
        <v>153.44395</v>
      </c>
      <c r="J11" s="4"/>
      <c r="K11" s="187">
        <v>30.286058</v>
      </c>
      <c r="L11" s="36"/>
      <c r="M11" s="30"/>
      <c r="N11" s="30"/>
      <c r="O11" s="30"/>
      <c r="P11" s="30"/>
    </row>
    <row r="12" spans="1:16" ht="12.75">
      <c r="A12" s="82"/>
      <c r="B12" s="4"/>
      <c r="C12" s="4"/>
      <c r="D12" s="4"/>
      <c r="E12" s="4"/>
      <c r="F12" s="4"/>
      <c r="G12" s="4"/>
      <c r="H12" s="4"/>
      <c r="I12" s="88"/>
      <c r="J12" s="4"/>
      <c r="K12" s="88"/>
      <c r="L12" s="36"/>
      <c r="M12" s="30"/>
      <c r="N12" s="30"/>
      <c r="O12" s="30"/>
      <c r="P12" s="30"/>
    </row>
    <row r="13" spans="1:16" ht="12.75">
      <c r="A13" s="83" t="s">
        <v>32</v>
      </c>
      <c r="B13" s="4"/>
      <c r="C13" s="4"/>
      <c r="D13" s="4"/>
      <c r="E13" s="4"/>
      <c r="F13" s="4"/>
      <c r="G13" s="4"/>
      <c r="H13" s="4"/>
      <c r="I13" s="88"/>
      <c r="J13" s="4"/>
      <c r="K13" s="88"/>
      <c r="L13" s="36"/>
      <c r="M13" s="30"/>
      <c r="N13" s="30"/>
      <c r="O13" s="30"/>
      <c r="P13" s="30"/>
    </row>
    <row r="14" spans="1:16" ht="12.75">
      <c r="A14" s="37"/>
      <c r="B14" s="32"/>
      <c r="C14" s="32"/>
      <c r="D14" s="32"/>
      <c r="E14" s="32"/>
      <c r="F14" s="32"/>
      <c r="G14" s="32"/>
      <c r="H14" s="32"/>
      <c r="I14" s="88"/>
      <c r="J14" s="32"/>
      <c r="K14" s="88"/>
      <c r="L14" s="36"/>
      <c r="M14" s="30"/>
      <c r="N14" s="30"/>
      <c r="O14" s="30"/>
      <c r="P14" s="30"/>
    </row>
    <row r="15" spans="1:16" ht="12.75">
      <c r="A15" s="84" t="s">
        <v>26</v>
      </c>
      <c r="B15" s="32"/>
      <c r="C15" s="32"/>
      <c r="D15" s="32"/>
      <c r="E15" s="32"/>
      <c r="F15" s="32"/>
      <c r="G15" s="32"/>
      <c r="H15" s="32"/>
      <c r="I15" s="88"/>
      <c r="J15" s="32"/>
      <c r="K15" s="88"/>
      <c r="L15" s="36"/>
      <c r="M15" s="30"/>
      <c r="N15" s="30"/>
      <c r="O15" s="30"/>
      <c r="P15" s="30"/>
    </row>
    <row r="16" spans="1:16" ht="12.75">
      <c r="A16" s="32" t="s">
        <v>313</v>
      </c>
      <c r="B16" s="32"/>
      <c r="C16" s="32"/>
      <c r="D16" s="32"/>
      <c r="E16" s="32"/>
      <c r="F16" s="32"/>
      <c r="G16" s="32"/>
      <c r="H16" s="32"/>
      <c r="I16" s="88">
        <v>-9.294575933790718</v>
      </c>
      <c r="J16" s="32"/>
      <c r="K16" s="88">
        <v>-6.620025612406997</v>
      </c>
      <c r="L16" s="36"/>
      <c r="M16" s="30"/>
      <c r="N16" s="30"/>
      <c r="O16" s="30"/>
      <c r="P16" s="30"/>
    </row>
    <row r="17" spans="1:16" ht="12.75">
      <c r="A17" s="107" t="s">
        <v>141</v>
      </c>
      <c r="B17" s="32"/>
      <c r="C17" s="32"/>
      <c r="D17" s="32"/>
      <c r="E17" s="32"/>
      <c r="F17" s="32"/>
      <c r="G17" s="32"/>
      <c r="H17" s="32"/>
      <c r="I17" s="88">
        <v>-10.101488955427609</v>
      </c>
      <c r="J17" s="32"/>
      <c r="K17" s="88"/>
      <c r="L17" s="36"/>
      <c r="M17" s="30"/>
      <c r="N17" s="30"/>
      <c r="O17" s="30"/>
      <c r="P17" s="30"/>
    </row>
    <row r="18" spans="1:16" ht="12.75">
      <c r="A18" s="37" t="s">
        <v>139</v>
      </c>
      <c r="B18" s="32"/>
      <c r="C18" s="32"/>
      <c r="D18" s="32"/>
      <c r="E18" s="32"/>
      <c r="F18" s="32"/>
      <c r="G18" s="32"/>
      <c r="H18" s="32"/>
      <c r="I18" s="88">
        <v>-5.863445032929653</v>
      </c>
      <c r="J18" s="32"/>
      <c r="K18" s="88">
        <v>-4.960847384022483</v>
      </c>
      <c r="L18" s="36"/>
      <c r="M18" s="30"/>
      <c r="N18" s="30"/>
      <c r="O18" s="103"/>
      <c r="P18" s="30"/>
    </row>
    <row r="19" spans="1:16" ht="12.75">
      <c r="A19" s="37" t="s">
        <v>244</v>
      </c>
      <c r="B19" s="32"/>
      <c r="C19" s="32"/>
      <c r="D19" s="32"/>
      <c r="E19" s="32"/>
      <c r="F19" s="32"/>
      <c r="G19" s="32"/>
      <c r="H19" s="32"/>
      <c r="I19" s="88">
        <v>-10.682383404795482</v>
      </c>
      <c r="J19" s="32"/>
      <c r="K19" s="88">
        <v>-12.627193979346083</v>
      </c>
      <c r="L19" s="36"/>
      <c r="M19" s="30"/>
      <c r="N19" s="30"/>
      <c r="O19" s="103"/>
      <c r="P19" s="30"/>
    </row>
    <row r="20" spans="1:16" ht="12.75">
      <c r="A20" s="107" t="s">
        <v>216</v>
      </c>
      <c r="B20" s="32"/>
      <c r="C20" s="32"/>
      <c r="D20" s="32"/>
      <c r="E20" s="32"/>
      <c r="F20" s="32"/>
      <c r="G20" s="32"/>
      <c r="H20" s="32"/>
      <c r="I20" s="88">
        <v>-1.1741226800476057</v>
      </c>
      <c r="J20" s="32"/>
      <c r="K20" s="88">
        <v>-0.2373013278811645</v>
      </c>
      <c r="L20" s="36"/>
      <c r="M20" s="30"/>
      <c r="N20" s="30"/>
      <c r="O20" s="102"/>
      <c r="P20" s="30"/>
    </row>
    <row r="21" spans="1:16" ht="12.75">
      <c r="A21" s="107" t="s">
        <v>253</v>
      </c>
      <c r="B21" s="32"/>
      <c r="C21" s="32"/>
      <c r="D21" s="32"/>
      <c r="E21" s="32"/>
      <c r="F21" s="32"/>
      <c r="G21" s="32"/>
      <c r="H21" s="32"/>
      <c r="I21" s="88">
        <v>-2.5326966531570654</v>
      </c>
      <c r="J21" s="32"/>
      <c r="K21" s="88">
        <v>-2.006508330920905</v>
      </c>
      <c r="L21" s="36"/>
      <c r="M21" s="30"/>
      <c r="N21" s="30"/>
      <c r="O21" s="102"/>
      <c r="P21" s="30"/>
    </row>
    <row r="22" spans="1:16" ht="12.75">
      <c r="A22" s="32" t="s">
        <v>243</v>
      </c>
      <c r="B22" s="32"/>
      <c r="C22" s="32"/>
      <c r="D22" s="32"/>
      <c r="E22" s="32"/>
      <c r="F22" s="32"/>
      <c r="G22" s="32"/>
      <c r="H22" s="32"/>
      <c r="I22" s="88">
        <v>-2.0668153210675726</v>
      </c>
      <c r="J22" s="32"/>
      <c r="K22" s="88">
        <v>-2.342750983212092</v>
      </c>
      <c r="L22" s="36"/>
      <c r="M22" s="30"/>
      <c r="N22" s="30"/>
      <c r="O22" s="102"/>
      <c r="P22" s="30"/>
    </row>
    <row r="23" spans="1:16" ht="12.75">
      <c r="A23" s="32" t="s">
        <v>262</v>
      </c>
      <c r="B23" s="32"/>
      <c r="C23" s="32"/>
      <c r="D23" s="32"/>
      <c r="E23" s="32"/>
      <c r="F23" s="32"/>
      <c r="G23" s="32"/>
      <c r="H23" s="32"/>
      <c r="I23" s="88">
        <v>-1.182693235549551</v>
      </c>
      <c r="J23" s="32"/>
      <c r="K23" s="88">
        <v>-0.8089678021165043</v>
      </c>
      <c r="L23" s="36"/>
      <c r="M23" s="30"/>
      <c r="N23" s="30"/>
      <c r="O23" s="102"/>
      <c r="P23" s="30"/>
    </row>
    <row r="24" spans="1:16" ht="12.75">
      <c r="A24" s="32" t="s">
        <v>133</v>
      </c>
      <c r="B24" s="32"/>
      <c r="C24" s="32"/>
      <c r="D24" s="32"/>
      <c r="E24" s="32"/>
      <c r="F24" s="32"/>
      <c r="G24" s="32"/>
      <c r="H24" s="32"/>
      <c r="I24" s="88">
        <v>-0.5139454514636962</v>
      </c>
      <c r="J24" s="32"/>
      <c r="K24" s="88">
        <v>-0.16447840014161233</v>
      </c>
      <c r="L24" s="36"/>
      <c r="M24" s="30"/>
      <c r="N24" s="30"/>
      <c r="O24" s="102"/>
      <c r="P24" s="30"/>
    </row>
    <row r="25" spans="1:16" ht="12.75">
      <c r="A25" s="32" t="s">
        <v>264</v>
      </c>
      <c r="B25" s="32"/>
      <c r="C25" s="32"/>
      <c r="D25" s="32"/>
      <c r="E25" s="32"/>
      <c r="F25" s="32"/>
      <c r="G25" s="32"/>
      <c r="H25" s="32"/>
      <c r="I25" s="88">
        <v>0.541250058764292</v>
      </c>
      <c r="J25" s="32"/>
      <c r="K25" s="88">
        <v>2.0516726791816047</v>
      </c>
      <c r="L25" s="36"/>
      <c r="M25" s="30"/>
      <c r="N25" s="30"/>
      <c r="O25" s="102"/>
      <c r="P25" s="30"/>
    </row>
    <row r="26" spans="1:16" ht="12.75">
      <c r="A26" s="107" t="s">
        <v>271</v>
      </c>
      <c r="B26" s="32"/>
      <c r="C26" s="32"/>
      <c r="D26" s="32"/>
      <c r="E26" s="32"/>
      <c r="F26" s="32"/>
      <c r="G26" s="32"/>
      <c r="H26" s="32"/>
      <c r="I26" s="88">
        <v>-0.24727395541831515</v>
      </c>
      <c r="J26" s="32"/>
      <c r="K26" s="88">
        <v>-0.16987519701502138</v>
      </c>
      <c r="L26" s="36"/>
      <c r="M26" s="30"/>
      <c r="N26" s="30"/>
      <c r="O26" s="102"/>
      <c r="P26" s="30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188"/>
      <c r="J27" s="32"/>
      <c r="K27" s="188"/>
      <c r="L27" s="36"/>
    </row>
    <row r="28" spans="1:12" ht="12.75">
      <c r="A28" s="42" t="s">
        <v>49</v>
      </c>
      <c r="B28" s="36"/>
      <c r="C28" s="36"/>
      <c r="D28" s="36"/>
      <c r="E28" s="36"/>
      <c r="F28" s="36"/>
      <c r="G28" s="36"/>
      <c r="H28" s="36"/>
      <c r="I28" s="189"/>
      <c r="J28" s="36"/>
      <c r="K28" s="189"/>
      <c r="L28" s="36"/>
    </row>
    <row r="29" spans="1:12" ht="12.75">
      <c r="A29" s="4" t="s">
        <v>249</v>
      </c>
      <c r="B29" s="36"/>
      <c r="C29" s="36"/>
      <c r="D29" s="36"/>
      <c r="E29" s="36"/>
      <c r="F29" s="36"/>
      <c r="G29" s="36"/>
      <c r="H29" s="36"/>
      <c r="I29" s="189">
        <f>'KU Summary Rev Req Adjustments'!I29</f>
        <v>-0.6526056225464566</v>
      </c>
      <c r="J29" s="36"/>
      <c r="K29" s="88">
        <v>-0.5680666557902315</v>
      </c>
      <c r="L29" s="36"/>
    </row>
    <row r="30" spans="1:12" ht="12.75">
      <c r="A30" s="4" t="s">
        <v>265</v>
      </c>
      <c r="B30" s="36"/>
      <c r="C30" s="36"/>
      <c r="D30" s="36"/>
      <c r="E30" s="36"/>
      <c r="F30" s="36"/>
      <c r="G30" s="36"/>
      <c r="H30" s="36"/>
      <c r="I30" s="189">
        <f>'KU Summary Rev Req Adjustments'!I30</f>
        <v>-3.0235528126101587</v>
      </c>
      <c r="J30" s="36"/>
      <c r="K30" s="88">
        <v>-4.811803794978457</v>
      </c>
      <c r="L30" s="36"/>
    </row>
    <row r="31" spans="1:12" ht="12.75">
      <c r="A31" s="4" t="s">
        <v>252</v>
      </c>
      <c r="B31" s="36"/>
      <c r="C31" s="36"/>
      <c r="D31" s="36"/>
      <c r="E31" s="36"/>
      <c r="F31" s="36"/>
      <c r="G31" s="36"/>
      <c r="H31" s="36"/>
      <c r="I31" s="189"/>
      <c r="J31" s="36"/>
      <c r="K31" s="88">
        <v>-1.2350050511162203</v>
      </c>
      <c r="L31" s="36"/>
    </row>
    <row r="32" spans="1:12" ht="12.75">
      <c r="A32" s="4" t="s">
        <v>251</v>
      </c>
      <c r="B32" s="36"/>
      <c r="C32" s="36"/>
      <c r="D32" s="36"/>
      <c r="E32" s="36"/>
      <c r="F32" s="36"/>
      <c r="G32" s="36"/>
      <c r="H32" s="36"/>
      <c r="I32" s="189">
        <f>'KU Summary Rev Req Adjustments'!I31</f>
        <v>-0.6451029383744957</v>
      </c>
      <c r="J32" s="36"/>
      <c r="K32" s="88">
        <v>-0.5605592965727444</v>
      </c>
      <c r="L32" s="36"/>
    </row>
    <row r="33" spans="1:12" ht="12.75">
      <c r="A33" s="4" t="s">
        <v>277</v>
      </c>
      <c r="B33" s="36"/>
      <c r="C33" s="36"/>
      <c r="D33" s="36"/>
      <c r="E33" s="36"/>
      <c r="F33" s="36"/>
      <c r="G33" s="36"/>
      <c r="H33" s="36"/>
      <c r="I33" s="189">
        <f>'KU Summary Rev Req Adjustments'!I32</f>
        <v>-1.2502091910775677</v>
      </c>
      <c r="J33" s="36"/>
      <c r="K33" s="88">
        <v>-1.0755475605130642</v>
      </c>
      <c r="L33" s="36"/>
    </row>
    <row r="34" spans="1:12" ht="12.75">
      <c r="A34" s="4" t="s">
        <v>81</v>
      </c>
      <c r="B34" s="36"/>
      <c r="C34" s="36"/>
      <c r="D34" s="36"/>
      <c r="E34" s="36"/>
      <c r="F34" s="36"/>
      <c r="G34" s="36"/>
      <c r="H34" s="36"/>
      <c r="I34" s="190">
        <f>'KU Summary Rev Req Adjustments'!I33</f>
        <v>-56.67359161952937</v>
      </c>
      <c r="J34" s="36"/>
      <c r="K34" s="201">
        <v>-33.596042459676084</v>
      </c>
      <c r="L34" s="36"/>
    </row>
    <row r="35" spans="1:12" ht="12.75">
      <c r="A35" s="36"/>
      <c r="B35" s="36"/>
      <c r="C35" s="36"/>
      <c r="D35" s="36"/>
      <c r="E35" s="36"/>
      <c r="F35" s="36"/>
      <c r="G35" s="36"/>
      <c r="H35" s="36"/>
      <c r="I35" s="189"/>
      <c r="J35" s="36"/>
      <c r="K35" s="189"/>
      <c r="L35" s="36"/>
    </row>
    <row r="36" spans="1:12" ht="13.5" thickBot="1">
      <c r="A36" s="69" t="s">
        <v>29</v>
      </c>
      <c r="B36" s="36"/>
      <c r="C36" s="36"/>
      <c r="D36" s="36"/>
      <c r="E36" s="36"/>
      <c r="F36" s="36"/>
      <c r="G36" s="36"/>
      <c r="H36" s="36"/>
      <c r="I36" s="191">
        <f>SUM(I16:I34)</f>
        <v>-105.36325274902103</v>
      </c>
      <c r="J36" s="36"/>
      <c r="K36" s="191">
        <f>SUM(K16:K34)</f>
        <v>-69.73330115652806</v>
      </c>
      <c r="L36" s="36"/>
    </row>
    <row r="37" spans="1:12" ht="13.5" thickTop="1">
      <c r="A37" s="69"/>
      <c r="B37" s="36"/>
      <c r="C37" s="36"/>
      <c r="D37" s="36"/>
      <c r="E37" s="36"/>
      <c r="F37" s="36"/>
      <c r="G37" s="36"/>
      <c r="H37" s="36"/>
      <c r="I37" s="189"/>
      <c r="J37" s="36"/>
      <c r="K37" s="189"/>
      <c r="L37" s="36"/>
    </row>
    <row r="38" spans="1:12" ht="13.5" thickBot="1">
      <c r="A38" s="42" t="s">
        <v>27</v>
      </c>
      <c r="B38" s="36"/>
      <c r="C38" s="36"/>
      <c r="D38" s="36"/>
      <c r="E38" s="36"/>
      <c r="F38" s="36"/>
      <c r="G38" s="36"/>
      <c r="H38" s="36"/>
      <c r="I38" s="191">
        <f>I11+I36</f>
        <v>48.08069725097897</v>
      </c>
      <c r="J38" s="36"/>
      <c r="K38" s="191">
        <f>K11+K36</f>
        <v>-39.44724315652806</v>
      </c>
      <c r="L38" s="36"/>
    </row>
    <row r="39" spans="1:12" ht="13.5" thickTop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189"/>
      <c r="L39" s="36"/>
    </row>
    <row r="40" spans="1:1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85"/>
      <c r="L40" s="36"/>
    </row>
    <row r="41" spans="1:1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85"/>
      <c r="L41" s="36"/>
    </row>
    <row r="42" spans="1:1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85"/>
      <c r="L42" s="36"/>
    </row>
    <row r="43" spans="1:1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85"/>
      <c r="L43" s="36"/>
    </row>
    <row r="44" ht="12.75">
      <c r="K44" s="33"/>
    </row>
    <row r="45" ht="12.75">
      <c r="K45" s="33"/>
    </row>
    <row r="46" ht="12.75">
      <c r="K46" s="33"/>
    </row>
  </sheetData>
  <sheetProtection/>
  <mergeCells count="6">
    <mergeCell ref="A1:K1"/>
    <mergeCell ref="A2:K2"/>
    <mergeCell ref="A3:K3"/>
    <mergeCell ref="A4:K4"/>
    <mergeCell ref="A5:K5"/>
    <mergeCell ref="A6:K6"/>
  </mergeCells>
  <printOptions/>
  <pageMargins left="0.75" right="0.25" top="1" bottom="1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2" sqref="A12:C14"/>
    </sheetView>
  </sheetViews>
  <sheetFormatPr defaultColWidth="9.140625" defaultRowHeight="12.75"/>
  <cols>
    <col min="1" max="1" width="58.57421875" style="0" customWidth="1"/>
    <col min="2" max="2" width="8.140625" style="0" customWidth="1"/>
    <col min="3" max="3" width="13.00390625" style="0" customWidth="1"/>
    <col min="4" max="4" width="10.28125" style="0" bestFit="1" customWidth="1"/>
  </cols>
  <sheetData>
    <row r="1" spans="1:3" ht="12.75">
      <c r="A1" s="225" t="s">
        <v>0</v>
      </c>
      <c r="B1" s="225"/>
      <c r="C1" s="225"/>
    </row>
    <row r="2" spans="1:3" ht="12.75">
      <c r="A2" s="222" t="s">
        <v>134</v>
      </c>
      <c r="B2" s="222"/>
      <c r="C2" s="222"/>
    </row>
    <row r="3" spans="1:3" ht="12.75">
      <c r="A3" s="225" t="s">
        <v>73</v>
      </c>
      <c r="B3" s="225"/>
      <c r="C3" s="225"/>
    </row>
    <row r="4" spans="1:3" ht="12.75">
      <c r="A4" s="225" t="s">
        <v>82</v>
      </c>
      <c r="B4" s="225"/>
      <c r="C4" s="225"/>
    </row>
    <row r="6" spans="1:5" ht="12.75">
      <c r="A6" s="30"/>
      <c r="B6" s="30"/>
      <c r="C6" s="30"/>
      <c r="D6" s="30"/>
      <c r="E6" s="30"/>
    </row>
    <row r="7" spans="1:5" ht="12.75">
      <c r="A7" s="30" t="s">
        <v>135</v>
      </c>
      <c r="B7" s="30"/>
      <c r="C7" s="102">
        <v>0.128213</v>
      </c>
      <c r="D7" s="30"/>
      <c r="E7" s="30"/>
    </row>
    <row r="8" spans="1:5" ht="12.75">
      <c r="A8" s="30" t="s">
        <v>136</v>
      </c>
      <c r="B8" s="30"/>
      <c r="C8" s="112">
        <v>6.346183</v>
      </c>
      <c r="D8" s="30"/>
      <c r="E8" s="30"/>
    </row>
    <row r="9" spans="1:5" ht="12.75">
      <c r="A9" s="30" t="s">
        <v>137</v>
      </c>
      <c r="B9" s="30"/>
      <c r="C9" s="112">
        <f>SUM(C7:C8)</f>
        <v>6.474396</v>
      </c>
      <c r="D9" s="30"/>
      <c r="E9" s="30"/>
    </row>
    <row r="10" spans="1:5" ht="12.75">
      <c r="A10" s="115"/>
      <c r="B10" s="30"/>
      <c r="C10" s="30"/>
      <c r="D10" s="30"/>
      <c r="E10" s="30"/>
    </row>
    <row r="11" spans="1:5" ht="12.75">
      <c r="A11" s="115"/>
      <c r="B11" s="30"/>
      <c r="C11" s="30"/>
      <c r="D11" s="30"/>
      <c r="E11" s="30"/>
    </row>
    <row r="12" spans="1:5" ht="12.75">
      <c r="A12" s="166" t="s">
        <v>138</v>
      </c>
      <c r="B12" s="30"/>
      <c r="C12" s="168">
        <v>0.90097</v>
      </c>
      <c r="D12" s="30"/>
      <c r="E12" s="30"/>
    </row>
    <row r="13" spans="1:5" ht="12.75">
      <c r="A13" s="115"/>
      <c r="B13" s="30"/>
      <c r="C13" s="30"/>
      <c r="D13" s="30"/>
      <c r="E13" s="30"/>
    </row>
    <row r="14" spans="1:5" ht="13.5" thickBot="1">
      <c r="A14" s="166" t="s">
        <v>131</v>
      </c>
      <c r="B14" s="30"/>
      <c r="C14" s="114">
        <f>-C9*C12</f>
        <v>-5.83323656412</v>
      </c>
      <c r="D14" s="30"/>
      <c r="E14" s="30"/>
    </row>
    <row r="15" spans="1:5" ht="13.5" thickTop="1">
      <c r="A15" s="115"/>
      <c r="B15" s="30"/>
      <c r="C15" s="102"/>
      <c r="D15" s="30"/>
      <c r="E15" s="30"/>
    </row>
    <row r="16" spans="1:5" ht="12.75">
      <c r="A16" s="115"/>
      <c r="B16" s="30"/>
      <c r="C16" s="30"/>
      <c r="D16" s="30"/>
      <c r="E16" s="30"/>
    </row>
    <row r="17" spans="1:5" ht="12.75">
      <c r="A17" s="30"/>
      <c r="B17" s="30"/>
      <c r="C17" s="30"/>
      <c r="D17" s="30"/>
      <c r="E17" s="30"/>
    </row>
    <row r="18" spans="1:5" ht="12.75">
      <c r="A18" s="30" t="s">
        <v>140</v>
      </c>
      <c r="B18" s="30"/>
      <c r="C18" s="30"/>
      <c r="D18" s="116"/>
      <c r="E18" s="30"/>
    </row>
    <row r="19" spans="1:5" ht="12.75">
      <c r="A19" s="30"/>
      <c r="B19" s="30"/>
      <c r="C19" s="30"/>
      <c r="D19" s="30"/>
      <c r="E19" s="30"/>
    </row>
    <row r="20" spans="1:5" ht="12.75">
      <c r="A20" s="30"/>
      <c r="B20" s="30"/>
      <c r="C20" s="30"/>
      <c r="D20" s="30"/>
      <c r="E20" s="30"/>
    </row>
    <row r="21" spans="1:5" ht="12.75">
      <c r="A21" s="30"/>
      <c r="B21" s="30"/>
      <c r="C21" s="102"/>
      <c r="D21" s="30"/>
      <c r="E21" s="30"/>
    </row>
    <row r="22" spans="1:5" ht="12.75">
      <c r="A22" s="115"/>
      <c r="B22" s="30"/>
      <c r="C22" s="30"/>
      <c r="D22" s="30"/>
      <c r="E22" s="30"/>
    </row>
    <row r="23" spans="1:5" ht="12.75">
      <c r="A23" s="115"/>
      <c r="B23" s="30"/>
      <c r="C23" s="30"/>
      <c r="D23" s="30"/>
      <c r="E23" s="30"/>
    </row>
    <row r="24" spans="1:5" ht="12.75">
      <c r="A24" s="115"/>
      <c r="B24" s="30"/>
      <c r="C24" s="102"/>
      <c r="D24" s="30"/>
      <c r="E24" s="30"/>
    </row>
    <row r="25" spans="1:5" ht="12.75">
      <c r="A25" s="115"/>
      <c r="B25" s="30"/>
      <c r="C25" s="30"/>
      <c r="D25" s="30"/>
      <c r="E25" s="30"/>
    </row>
    <row r="26" spans="1:5" ht="12.75">
      <c r="A26" s="115"/>
      <c r="B26" s="30"/>
      <c r="C26" s="30"/>
      <c r="D26" s="30"/>
      <c r="E26" s="30"/>
    </row>
    <row r="27" spans="1:5" ht="12.75">
      <c r="A27" s="115"/>
      <c r="B27" s="30"/>
      <c r="C27" s="30"/>
      <c r="D27" s="30"/>
      <c r="E27" s="30"/>
    </row>
    <row r="28" spans="1:5" ht="12.75">
      <c r="A28" s="115"/>
      <c r="B28" s="30"/>
      <c r="C28" s="30"/>
      <c r="D28" s="30"/>
      <c r="E28" s="30"/>
    </row>
    <row r="29" spans="1:5" ht="12.75">
      <c r="A29" s="115"/>
      <c r="B29" s="30"/>
      <c r="C29" s="30"/>
      <c r="D29" s="30"/>
      <c r="E29" s="30"/>
    </row>
    <row r="30" spans="1:5" ht="12.75">
      <c r="A30" s="115"/>
      <c r="B30" s="30"/>
      <c r="C30" s="102"/>
      <c r="D30" s="30"/>
      <c r="E30" s="30"/>
    </row>
    <row r="31" spans="1:5" ht="12.75">
      <c r="A31" s="115"/>
      <c r="B31" s="30"/>
      <c r="C31" s="30"/>
      <c r="D31" s="30"/>
      <c r="E31" s="30"/>
    </row>
    <row r="32" spans="1:5" ht="12.75">
      <c r="A32" s="30"/>
      <c r="B32" s="30"/>
      <c r="C32" s="30"/>
      <c r="D32" s="30"/>
      <c r="E32" s="30"/>
    </row>
    <row r="33" spans="1:5" ht="12.75">
      <c r="A33" s="30"/>
      <c r="B33" s="30"/>
      <c r="C33" s="30"/>
      <c r="D33" s="116"/>
      <c r="E33" s="30"/>
    </row>
    <row r="34" spans="1:5" ht="12.75">
      <c r="A34" s="30"/>
      <c r="B34" s="30"/>
      <c r="C34" s="102"/>
      <c r="D34" s="102"/>
      <c r="E34" s="30"/>
    </row>
    <row r="35" spans="1:5" ht="12.75">
      <c r="A35" s="30"/>
      <c r="B35" s="30"/>
      <c r="C35" s="102"/>
      <c r="D35" s="102"/>
      <c r="E35" s="30"/>
    </row>
    <row r="36" spans="1:5" ht="12.75">
      <c r="A36" s="30"/>
      <c r="B36" s="30"/>
      <c r="C36" s="102"/>
      <c r="D36" s="102"/>
      <c r="E36" s="30"/>
    </row>
    <row r="37" spans="1:5" ht="12.75">
      <c r="A37" s="30"/>
      <c r="B37" s="30"/>
      <c r="C37" s="102"/>
      <c r="D37" s="102"/>
      <c r="E37" s="30"/>
    </row>
    <row r="38" spans="1:5" ht="12.75">
      <c r="A38" s="30"/>
      <c r="B38" s="30"/>
      <c r="C38" s="102"/>
      <c r="D38" s="117"/>
      <c r="E38" s="30"/>
    </row>
    <row r="39" spans="1:5" ht="12.75">
      <c r="A39" s="30"/>
      <c r="B39" s="30"/>
      <c r="C39" s="102"/>
      <c r="D39" s="102"/>
      <c r="E39" s="30"/>
    </row>
    <row r="40" spans="1:5" ht="12.75">
      <c r="A40" s="115"/>
      <c r="B40" s="30"/>
      <c r="C40" s="102"/>
      <c r="D40" s="102"/>
      <c r="E40" s="30"/>
    </row>
    <row r="41" spans="1:5" ht="12.75">
      <c r="A41" s="115"/>
      <c r="B41" s="30"/>
      <c r="C41" s="102"/>
      <c r="D41" s="102"/>
      <c r="E41" s="30"/>
    </row>
    <row r="42" spans="1:5" ht="12.75">
      <c r="A42" s="30"/>
      <c r="B42" s="30"/>
      <c r="C42" s="102"/>
      <c r="D42" s="102"/>
      <c r="E42" s="30"/>
    </row>
    <row r="43" spans="1:5" ht="12.75">
      <c r="A43" s="30"/>
      <c r="B43" s="30"/>
      <c r="C43" s="102"/>
      <c r="D43" s="102"/>
      <c r="E43" s="30"/>
    </row>
  </sheetData>
  <sheetProtection/>
  <mergeCells count="4">
    <mergeCell ref="A1:C1"/>
    <mergeCell ref="A2:C2"/>
    <mergeCell ref="A3:C3"/>
    <mergeCell ref="A4:C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&amp;RExhibit___(LK-XX)
Page 1 of 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28">
      <selection activeCell="F61" sqref="F61"/>
    </sheetView>
  </sheetViews>
  <sheetFormatPr defaultColWidth="9.140625" defaultRowHeight="12.75"/>
  <cols>
    <col min="1" max="1" width="11.28125" style="0" customWidth="1"/>
    <col min="2" max="2" width="16.28125" style="0" customWidth="1"/>
    <col min="3" max="3" width="15.7109375" style="0" customWidth="1"/>
    <col min="4" max="5" width="11.28125" style="0" customWidth="1"/>
    <col min="6" max="6" width="11.8515625" style="0" customWidth="1"/>
    <col min="7" max="7" width="15.140625" style="0" customWidth="1"/>
    <col min="8" max="8" width="12.8515625" style="0" bestFit="1" customWidth="1"/>
    <col min="9" max="9" width="10.28125" style="0" customWidth="1"/>
    <col min="10" max="10" width="20.421875" style="0" customWidth="1"/>
    <col min="11" max="11" width="10.28125" style="0" customWidth="1"/>
    <col min="12" max="13" width="15.00390625" style="0" bestFit="1" customWidth="1"/>
    <col min="15" max="15" width="15.00390625" style="0" bestFit="1" customWidth="1"/>
    <col min="19" max="19" width="14.00390625" style="0" bestFit="1" customWidth="1"/>
  </cols>
  <sheetData>
    <row r="1" spans="1:7" ht="12.75">
      <c r="A1" s="225" t="s">
        <v>0</v>
      </c>
      <c r="B1" s="225"/>
      <c r="C1" s="225"/>
      <c r="D1" s="225"/>
      <c r="E1" s="225"/>
      <c r="F1" s="225"/>
      <c r="G1" s="225"/>
    </row>
    <row r="2" spans="1:7" ht="12.75">
      <c r="A2" s="222" t="s">
        <v>355</v>
      </c>
      <c r="B2" s="222"/>
      <c r="C2" s="222"/>
      <c r="D2" s="222"/>
      <c r="E2" s="222"/>
      <c r="F2" s="222"/>
      <c r="G2" s="222"/>
    </row>
    <row r="3" spans="1:7" ht="12.75">
      <c r="A3" s="224" t="s">
        <v>356</v>
      </c>
      <c r="B3" s="224"/>
      <c r="C3" s="224"/>
      <c r="D3" s="224"/>
      <c r="E3" s="224"/>
      <c r="F3" s="224"/>
      <c r="G3" s="224"/>
    </row>
    <row r="4" spans="1:7" ht="12.75">
      <c r="A4" s="225" t="s">
        <v>73</v>
      </c>
      <c r="B4" s="225"/>
      <c r="C4" s="225"/>
      <c r="D4" s="225"/>
      <c r="E4" s="225"/>
      <c r="F4" s="225"/>
      <c r="G4" s="225"/>
    </row>
    <row r="5" spans="1:7" ht="12.75">
      <c r="A5" s="225" t="s">
        <v>82</v>
      </c>
      <c r="B5" s="225"/>
      <c r="C5" s="225"/>
      <c r="D5" s="225"/>
      <c r="E5" s="225"/>
      <c r="F5" s="225"/>
      <c r="G5" s="225"/>
    </row>
    <row r="7" spans="1:12" ht="12.75">
      <c r="A7" s="5" t="s">
        <v>357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ht="12.75">
      <c r="A8" s="30"/>
      <c r="B8" s="30"/>
      <c r="C8" s="30"/>
      <c r="D8" s="30"/>
      <c r="E8" s="30"/>
      <c r="F8" s="30"/>
      <c r="G8" s="102"/>
      <c r="H8" s="30"/>
      <c r="I8" s="30"/>
      <c r="J8" s="30"/>
      <c r="K8" s="35"/>
      <c r="L8" s="35"/>
      <c r="M8" s="36"/>
      <c r="N8" s="36"/>
      <c r="O8" s="36"/>
      <c r="P8" s="36"/>
      <c r="Q8" s="36"/>
    </row>
    <row r="9" spans="1:12" ht="12.75">
      <c r="A9" s="30"/>
      <c r="B9" s="30"/>
      <c r="C9" s="30"/>
      <c r="D9" s="28" t="s">
        <v>80</v>
      </c>
      <c r="E9" s="28"/>
      <c r="F9" s="28" t="s">
        <v>2</v>
      </c>
      <c r="G9" s="30"/>
      <c r="H9" s="28"/>
      <c r="I9" s="30"/>
      <c r="J9" s="30"/>
      <c r="K9" s="30"/>
      <c r="L9" s="30"/>
    </row>
    <row r="10" spans="1:12" ht="12.75">
      <c r="A10" s="30"/>
      <c r="B10" s="30"/>
      <c r="C10" s="28" t="s">
        <v>341</v>
      </c>
      <c r="D10" s="28" t="s">
        <v>333</v>
      </c>
      <c r="E10" s="28" t="s">
        <v>344</v>
      </c>
      <c r="F10" s="28" t="s">
        <v>333</v>
      </c>
      <c r="G10" s="28" t="s">
        <v>352</v>
      </c>
      <c r="H10" s="28"/>
      <c r="I10" s="30"/>
      <c r="J10" s="30"/>
      <c r="K10" s="30"/>
      <c r="L10" s="30"/>
    </row>
    <row r="11" spans="1:12" ht="12.75">
      <c r="A11" s="215">
        <v>2015</v>
      </c>
      <c r="B11" s="30"/>
      <c r="C11" s="28" t="s">
        <v>342</v>
      </c>
      <c r="D11" s="28" t="s">
        <v>334</v>
      </c>
      <c r="E11" s="28" t="s">
        <v>345</v>
      </c>
      <c r="F11" s="28" t="s">
        <v>334</v>
      </c>
      <c r="G11" s="28" t="s">
        <v>342</v>
      </c>
      <c r="H11" s="28"/>
      <c r="I11" s="30"/>
      <c r="J11" s="30"/>
      <c r="K11" s="30"/>
      <c r="L11" s="30"/>
    </row>
    <row r="12" spans="1:12" ht="12.75">
      <c r="A12" s="30" t="s">
        <v>53</v>
      </c>
      <c r="B12" s="30"/>
      <c r="C12" s="104" t="s">
        <v>343</v>
      </c>
      <c r="D12" s="104" t="s">
        <v>335</v>
      </c>
      <c r="E12" s="104" t="s">
        <v>346</v>
      </c>
      <c r="F12" s="104" t="s">
        <v>335</v>
      </c>
      <c r="G12" s="104" t="s">
        <v>343</v>
      </c>
      <c r="H12" s="28"/>
      <c r="I12" s="30"/>
      <c r="J12" s="30"/>
      <c r="K12" s="30"/>
      <c r="L12" s="30"/>
    </row>
    <row r="13" spans="1:12" ht="12.75">
      <c r="A13" s="30" t="s">
        <v>332</v>
      </c>
      <c r="B13" s="30"/>
      <c r="C13" s="30"/>
      <c r="D13" s="28"/>
      <c r="E13" s="28"/>
      <c r="F13" s="28"/>
      <c r="G13" s="30"/>
      <c r="H13" s="28"/>
      <c r="I13" s="30"/>
      <c r="J13" s="30"/>
      <c r="K13" s="30"/>
      <c r="L13" s="30"/>
    </row>
    <row r="14" spans="1:12" ht="12.75">
      <c r="A14" s="116"/>
      <c r="B14" s="116" t="s">
        <v>350</v>
      </c>
      <c r="C14" s="102">
        <f>E14/D14</f>
        <v>9.886780179171332</v>
      </c>
      <c r="D14" s="98">
        <v>8.93</v>
      </c>
      <c r="E14" s="98">
        <v>88.288947</v>
      </c>
      <c r="F14" s="98">
        <v>30</v>
      </c>
      <c r="G14" s="102">
        <f>E14/F14</f>
        <v>2.9429648999999998</v>
      </c>
      <c r="H14" s="212"/>
      <c r="I14" s="179"/>
      <c r="J14" s="214"/>
      <c r="K14" s="30"/>
      <c r="L14" s="30"/>
    </row>
    <row r="15" spans="1:12" ht="12.75">
      <c r="A15" s="116"/>
      <c r="B15" s="116" t="s">
        <v>351</v>
      </c>
      <c r="C15" s="112">
        <f>E15/D15</f>
        <v>2.574742441209407</v>
      </c>
      <c r="D15" s="98">
        <f>D14/2</f>
        <v>4.465</v>
      </c>
      <c r="E15" s="98">
        <v>11.496225</v>
      </c>
      <c r="F15" s="98">
        <v>30</v>
      </c>
      <c r="G15" s="112">
        <f>E15/F15</f>
        <v>0.38320750000000003</v>
      </c>
      <c r="H15" s="212"/>
      <c r="I15" s="179"/>
      <c r="J15" s="214"/>
      <c r="K15" s="30"/>
      <c r="L15" s="30"/>
    </row>
    <row r="16" spans="1:12" ht="12.75">
      <c r="A16" s="116"/>
      <c r="B16" s="116" t="s">
        <v>339</v>
      </c>
      <c r="C16" s="102">
        <f>SUM(C14:C15)</f>
        <v>12.46152262038074</v>
      </c>
      <c r="D16" s="98"/>
      <c r="E16" s="98"/>
      <c r="F16" s="98"/>
      <c r="G16" s="102">
        <f>SUM(G14:G15)</f>
        <v>3.3261724</v>
      </c>
      <c r="H16" s="212"/>
      <c r="I16" s="179"/>
      <c r="J16" s="214"/>
      <c r="K16" s="30"/>
      <c r="L16" s="30"/>
    </row>
    <row r="17" spans="1:12" ht="12.75">
      <c r="A17" s="30"/>
      <c r="B17" s="30"/>
      <c r="C17" s="30"/>
      <c r="G17" s="30"/>
      <c r="H17" s="30"/>
      <c r="I17" s="30"/>
      <c r="J17" s="30"/>
      <c r="K17" s="30"/>
      <c r="L17" s="30"/>
    </row>
    <row r="18" spans="1:12" ht="12.75">
      <c r="A18" s="30" t="s">
        <v>336</v>
      </c>
      <c r="B18" s="30"/>
      <c r="C18" s="30"/>
      <c r="G18" s="30"/>
      <c r="H18" s="30"/>
      <c r="I18" s="30"/>
      <c r="J18" s="30"/>
      <c r="K18" s="30"/>
      <c r="L18" s="30"/>
    </row>
    <row r="19" spans="1:12" ht="12.75">
      <c r="A19" s="30" t="s">
        <v>332</v>
      </c>
      <c r="B19" s="30"/>
      <c r="C19" s="30"/>
      <c r="E19" s="28"/>
      <c r="G19" s="30"/>
      <c r="H19" s="28"/>
      <c r="I19" s="30"/>
      <c r="J19" s="30"/>
      <c r="K19" s="30"/>
      <c r="L19" s="30"/>
    </row>
    <row r="20" spans="1:12" ht="12.75">
      <c r="A20" s="116"/>
      <c r="B20" s="116" t="s">
        <v>350</v>
      </c>
      <c r="C20" s="102">
        <f>E20/D20</f>
        <v>10.170951735722285</v>
      </c>
      <c r="D20" s="98">
        <v>8.93</v>
      </c>
      <c r="E20" s="98">
        <v>90.826599</v>
      </c>
      <c r="F20" s="98">
        <v>30</v>
      </c>
      <c r="G20" s="102">
        <f>E20/F20</f>
        <v>3.0275533</v>
      </c>
      <c r="H20" s="30"/>
      <c r="I20" s="179"/>
      <c r="J20" s="30"/>
      <c r="K20" s="30"/>
      <c r="L20" s="30"/>
    </row>
    <row r="21" spans="1:12" ht="12.75">
      <c r="A21" s="30"/>
      <c r="B21" s="30"/>
      <c r="C21" s="30"/>
      <c r="G21" s="30"/>
      <c r="H21" s="30"/>
      <c r="I21" s="30"/>
      <c r="J21" s="30"/>
      <c r="K21" s="30"/>
      <c r="L21" s="30"/>
    </row>
    <row r="22" spans="1:12" ht="12.75">
      <c r="A22" s="30" t="s">
        <v>337</v>
      </c>
      <c r="B22" s="30"/>
      <c r="C22" s="167">
        <f>0.55037</f>
        <v>0.55037</v>
      </c>
      <c r="G22" s="167">
        <f>0.55037</f>
        <v>0.55037</v>
      </c>
      <c r="H22" s="30"/>
      <c r="I22" s="213"/>
      <c r="J22" s="30"/>
      <c r="K22" s="30"/>
      <c r="L22" s="30"/>
    </row>
    <row r="23" spans="1:12" ht="12.75">
      <c r="A23" s="30"/>
      <c r="B23" s="30"/>
      <c r="C23" s="30"/>
      <c r="G23" s="30"/>
      <c r="H23" s="30"/>
      <c r="I23" s="30"/>
      <c r="J23" s="30"/>
      <c r="K23" s="30"/>
      <c r="L23" s="30"/>
    </row>
    <row r="24" spans="1:12" ht="12.75">
      <c r="A24" s="30" t="s">
        <v>338</v>
      </c>
      <c r="B24" s="30"/>
      <c r="C24" s="116">
        <f>C20*C22</f>
        <v>5.597786706789474</v>
      </c>
      <c r="G24" s="116">
        <f>G20*G22</f>
        <v>1.666274509721</v>
      </c>
      <c r="H24" s="30"/>
      <c r="I24" s="172"/>
      <c r="J24" s="30"/>
      <c r="K24" s="30"/>
      <c r="L24" s="30"/>
    </row>
    <row r="25" spans="1:12" ht="12.75">
      <c r="A25" s="30"/>
      <c r="B25" s="30"/>
      <c r="C25" s="30"/>
      <c r="G25" s="30"/>
      <c r="H25" s="30"/>
      <c r="I25" s="30"/>
      <c r="J25" s="30"/>
      <c r="K25" s="30"/>
      <c r="L25" s="30"/>
    </row>
    <row r="26" spans="1:12" ht="13.5" thickBot="1">
      <c r="A26" s="30" t="s">
        <v>339</v>
      </c>
      <c r="B26" s="30"/>
      <c r="C26" s="195">
        <f>C16+C24</f>
        <v>18.05930932717021</v>
      </c>
      <c r="G26" s="195">
        <f>G16+G24</f>
        <v>4.992446909721</v>
      </c>
      <c r="H26" s="30"/>
      <c r="I26" s="179"/>
      <c r="J26" s="30"/>
      <c r="K26" s="30"/>
      <c r="L26" s="30"/>
    </row>
    <row r="27" spans="1:12" ht="13.5" thickTop="1">
      <c r="A27" s="32"/>
      <c r="B27" s="32"/>
      <c r="C27" s="30"/>
      <c r="D27" s="102"/>
      <c r="E27" s="30"/>
      <c r="F27" s="102"/>
      <c r="G27" s="102"/>
      <c r="H27" s="30"/>
      <c r="I27" s="30"/>
      <c r="J27" s="30"/>
      <c r="K27" s="30"/>
      <c r="L27" s="30"/>
    </row>
    <row r="28" spans="1:12" ht="12.75">
      <c r="A28" s="32"/>
      <c r="B28" s="32"/>
      <c r="C28" s="32"/>
      <c r="D28" s="32"/>
      <c r="E28" s="32"/>
      <c r="F28" s="32"/>
      <c r="G28" s="102"/>
      <c r="H28" s="30"/>
      <c r="I28" s="30"/>
      <c r="J28" s="30"/>
      <c r="K28" s="30"/>
      <c r="L28" s="30"/>
    </row>
    <row r="29" spans="1:12" ht="12.75">
      <c r="A29" s="30"/>
      <c r="B29" s="30"/>
      <c r="C29" s="30"/>
      <c r="D29" s="28" t="s">
        <v>80</v>
      </c>
      <c r="E29" s="28"/>
      <c r="F29" s="28" t="s">
        <v>80</v>
      </c>
      <c r="G29" s="102"/>
      <c r="H29" s="30"/>
      <c r="I29" s="30"/>
      <c r="J29" s="30"/>
      <c r="K29" s="30"/>
      <c r="L29" s="30"/>
    </row>
    <row r="30" spans="1:12" ht="12.75">
      <c r="A30" s="30"/>
      <c r="B30" s="30"/>
      <c r="C30" s="28" t="s">
        <v>341</v>
      </c>
      <c r="D30" s="28" t="s">
        <v>333</v>
      </c>
      <c r="E30" s="28" t="s">
        <v>344</v>
      </c>
      <c r="F30" s="28" t="s">
        <v>333</v>
      </c>
      <c r="G30" s="28" t="s">
        <v>352</v>
      </c>
      <c r="H30" s="30"/>
      <c r="I30" s="30"/>
      <c r="J30" s="30"/>
      <c r="K30" s="30"/>
      <c r="L30" s="30"/>
    </row>
    <row r="31" spans="1:12" ht="12.75">
      <c r="A31" s="215">
        <v>2016</v>
      </c>
      <c r="B31" s="30"/>
      <c r="C31" s="28" t="s">
        <v>342</v>
      </c>
      <c r="D31" s="28" t="s">
        <v>334</v>
      </c>
      <c r="E31" s="28" t="s">
        <v>345</v>
      </c>
      <c r="F31" s="28" t="s">
        <v>334</v>
      </c>
      <c r="G31" s="28" t="s">
        <v>342</v>
      </c>
      <c r="H31" s="30"/>
      <c r="I31" s="30"/>
      <c r="J31" s="30"/>
      <c r="K31" s="30"/>
      <c r="L31" s="30"/>
    </row>
    <row r="32" spans="1:12" ht="12.75">
      <c r="A32" s="30" t="s">
        <v>53</v>
      </c>
      <c r="B32" s="30"/>
      <c r="C32" s="104" t="s">
        <v>343</v>
      </c>
      <c r="D32" s="104" t="s">
        <v>335</v>
      </c>
      <c r="E32" s="104" t="s">
        <v>346</v>
      </c>
      <c r="F32" s="104" t="s">
        <v>335</v>
      </c>
      <c r="G32" s="104" t="s">
        <v>343</v>
      </c>
      <c r="H32" s="30"/>
      <c r="I32" s="30"/>
      <c r="J32" s="30"/>
      <c r="K32" s="30"/>
      <c r="L32" s="30"/>
    </row>
    <row r="33" spans="1:12" ht="12.75">
      <c r="A33" s="30" t="s">
        <v>332</v>
      </c>
      <c r="B33" s="30"/>
      <c r="C33" s="30"/>
      <c r="D33" s="28"/>
      <c r="E33" s="28"/>
      <c r="F33" s="28"/>
      <c r="G33" s="30"/>
      <c r="H33" s="30"/>
      <c r="I33" s="30"/>
      <c r="J33" s="30"/>
      <c r="K33" s="30"/>
      <c r="L33" s="30"/>
    </row>
    <row r="34" spans="1:12" ht="12.75">
      <c r="A34" s="116"/>
      <c r="B34" s="116" t="s">
        <v>350</v>
      </c>
      <c r="C34" s="102">
        <f>E34/D34</f>
        <v>9.825500118623962</v>
      </c>
      <c r="D34" s="98">
        <v>8.43</v>
      </c>
      <c r="E34" s="98">
        <v>82.828966</v>
      </c>
      <c r="F34" s="98">
        <v>30</v>
      </c>
      <c r="G34" s="102">
        <f>E34/F34</f>
        <v>2.760965533333333</v>
      </c>
      <c r="H34" s="30"/>
      <c r="I34" s="30"/>
      <c r="J34" s="30"/>
      <c r="K34" s="30"/>
      <c r="L34" s="30"/>
    </row>
    <row r="35" spans="1:12" ht="12.75">
      <c r="A35" s="116"/>
      <c r="B35" s="116" t="s">
        <v>351</v>
      </c>
      <c r="C35" s="112">
        <v>0</v>
      </c>
      <c r="D35" s="98"/>
      <c r="E35" s="98">
        <v>0</v>
      </c>
      <c r="F35" s="98">
        <v>30</v>
      </c>
      <c r="G35" s="112">
        <f>E35/F35</f>
        <v>0</v>
      </c>
      <c r="H35" s="30"/>
      <c r="I35" s="30"/>
      <c r="J35" s="30"/>
      <c r="K35" s="30"/>
      <c r="L35" s="30"/>
    </row>
    <row r="36" spans="1:12" ht="12.75">
      <c r="A36" s="116"/>
      <c r="B36" s="116" t="s">
        <v>339</v>
      </c>
      <c r="C36" s="102">
        <f>SUM(C34:C35)</f>
        <v>9.825500118623962</v>
      </c>
      <c r="D36" s="98"/>
      <c r="E36" s="98"/>
      <c r="F36" s="98"/>
      <c r="G36" s="102">
        <f>SUM(G34:G35)</f>
        <v>2.760965533333333</v>
      </c>
      <c r="H36" s="30"/>
      <c r="I36" s="30"/>
      <c r="J36" s="30"/>
      <c r="K36" s="30"/>
      <c r="L36" s="30"/>
    </row>
    <row r="37" spans="1:12" ht="12.75">
      <c r="A37" s="30"/>
      <c r="B37" s="30"/>
      <c r="C37" s="30"/>
      <c r="G37" s="30"/>
      <c r="H37" s="30"/>
      <c r="I37" s="30"/>
      <c r="J37" s="30"/>
      <c r="K37" s="30"/>
      <c r="L37" s="30"/>
    </row>
    <row r="38" spans="1:12" ht="12.75">
      <c r="A38" s="30" t="s">
        <v>336</v>
      </c>
      <c r="B38" s="30"/>
      <c r="C38" s="30"/>
      <c r="G38" s="30"/>
      <c r="H38" s="30"/>
      <c r="I38" s="30"/>
      <c r="J38" s="30"/>
      <c r="K38" s="30"/>
      <c r="L38" s="30"/>
    </row>
    <row r="39" spans="1:12" ht="12.75">
      <c r="A39" s="30" t="s">
        <v>332</v>
      </c>
      <c r="B39" s="30"/>
      <c r="C39" s="30"/>
      <c r="E39" s="28"/>
      <c r="G39" s="30"/>
      <c r="H39" s="30"/>
      <c r="I39" s="30"/>
      <c r="J39" s="30"/>
      <c r="K39" s="30"/>
      <c r="L39" s="30"/>
    </row>
    <row r="40" spans="1:12" ht="12.75">
      <c r="A40" s="116"/>
      <c r="B40" s="116" t="s">
        <v>340</v>
      </c>
      <c r="C40" s="102">
        <f>E40/D40</f>
        <v>8.742394424673785</v>
      </c>
      <c r="D40" s="98">
        <v>8.43</v>
      </c>
      <c r="E40" s="98">
        <v>73.698385</v>
      </c>
      <c r="F40" s="98">
        <v>30</v>
      </c>
      <c r="G40" s="102">
        <f>E40/F40</f>
        <v>2.4566128333333332</v>
      </c>
      <c r="H40" s="30"/>
      <c r="I40" s="30"/>
      <c r="J40" s="30"/>
      <c r="K40" s="30"/>
      <c r="L40" s="30"/>
    </row>
    <row r="41" spans="1:12" ht="12.75">
      <c r="A41" s="30"/>
      <c r="B41" s="30"/>
      <c r="C41" s="30"/>
      <c r="G41" s="30"/>
      <c r="H41" s="30"/>
      <c r="I41" s="30"/>
      <c r="J41" s="30"/>
      <c r="K41" s="30"/>
      <c r="L41" s="30"/>
    </row>
    <row r="42" spans="1:12" ht="12.75">
      <c r="A42" s="30" t="s">
        <v>337</v>
      </c>
      <c r="B42" s="30"/>
      <c r="C42" s="167">
        <f>0.55037</f>
        <v>0.55037</v>
      </c>
      <c r="G42" s="167">
        <f>0.55037</f>
        <v>0.55037</v>
      </c>
      <c r="H42" s="30"/>
      <c r="I42" s="30"/>
      <c r="J42" s="30"/>
      <c r="K42" s="30"/>
      <c r="L42" s="30"/>
    </row>
    <row r="43" spans="1:12" ht="12.75">
      <c r="A43" s="30"/>
      <c r="B43" s="30"/>
      <c r="C43" s="30"/>
      <c r="G43" s="30"/>
      <c r="H43" s="30"/>
      <c r="I43" s="30"/>
      <c r="J43" s="30"/>
      <c r="K43" s="30"/>
      <c r="L43" s="30"/>
    </row>
    <row r="44" spans="1:12" ht="12.75">
      <c r="A44" s="30" t="s">
        <v>338</v>
      </c>
      <c r="B44" s="30"/>
      <c r="C44" s="116">
        <f>C40*C42</f>
        <v>4.8115516195077115</v>
      </c>
      <c r="G44" s="116">
        <f>G40*G42</f>
        <v>1.3520460050816667</v>
      </c>
      <c r="H44" s="30"/>
      <c r="I44" s="30"/>
      <c r="J44" s="30"/>
      <c r="K44" s="30"/>
      <c r="L44" s="30"/>
    </row>
    <row r="45" ht="12.75">
      <c r="G45" s="30"/>
    </row>
    <row r="46" spans="1:7" ht="13.5" thickBot="1">
      <c r="A46" s="30" t="s">
        <v>339</v>
      </c>
      <c r="B46" s="30"/>
      <c r="C46" s="195">
        <f>C34+C44</f>
        <v>14.637051738131674</v>
      </c>
      <c r="G46" s="195">
        <f>G36+G44</f>
        <v>4.113011538415</v>
      </c>
    </row>
    <row r="47" spans="1:7" ht="13.5" thickTop="1">
      <c r="A47" s="30"/>
      <c r="B47" s="30"/>
      <c r="C47" s="116"/>
      <c r="G47" s="116"/>
    </row>
    <row r="48" spans="1:7" ht="12.75">
      <c r="A48" s="30"/>
      <c r="B48" s="30"/>
      <c r="C48" s="116"/>
      <c r="G48" s="116"/>
    </row>
    <row r="49" spans="1:7" ht="12.75">
      <c r="A49" s="30"/>
      <c r="B49" s="30"/>
      <c r="C49" s="28" t="s">
        <v>341</v>
      </c>
      <c r="G49" s="28" t="s">
        <v>352</v>
      </c>
    </row>
    <row r="50" spans="1:7" ht="12.75">
      <c r="A50" s="30"/>
      <c r="B50" s="30"/>
      <c r="C50" s="28" t="s">
        <v>342</v>
      </c>
      <c r="G50" s="28" t="s">
        <v>342</v>
      </c>
    </row>
    <row r="51" spans="1:7" ht="12.75">
      <c r="A51" s="30"/>
      <c r="B51" s="30"/>
      <c r="C51" s="104" t="s">
        <v>343</v>
      </c>
      <c r="G51" s="104" t="s">
        <v>343</v>
      </c>
    </row>
    <row r="52" ht="12.75">
      <c r="G52" s="102"/>
    </row>
    <row r="53" ht="12.75">
      <c r="A53" s="220" t="s">
        <v>349</v>
      </c>
    </row>
    <row r="54" spans="1:7" ht="12.75">
      <c r="A54" t="s">
        <v>347</v>
      </c>
      <c r="C54" s="111">
        <f>C26*0.5</f>
        <v>9.029654663585106</v>
      </c>
      <c r="G54" s="111">
        <f>G26*0.5</f>
        <v>2.4962234548605</v>
      </c>
    </row>
    <row r="55" spans="1:7" ht="12.75">
      <c r="A55" t="s">
        <v>348</v>
      </c>
      <c r="C55" s="200">
        <f>C46*0.5</f>
        <v>7.318525869065837</v>
      </c>
      <c r="G55" s="200">
        <f>G46*0.5</f>
        <v>2.0565057692075</v>
      </c>
    </row>
    <row r="56" spans="1:7" ht="13.5" thickBot="1">
      <c r="A56" t="s">
        <v>349</v>
      </c>
      <c r="C56" s="219">
        <f>SUM(C54:C55)</f>
        <v>16.348180532650943</v>
      </c>
      <c r="G56" s="219">
        <f>SUM(G54:G55)</f>
        <v>4.552729224068</v>
      </c>
    </row>
    <row r="57" ht="13.5" thickTop="1"/>
    <row r="59" spans="1:7" ht="12.75">
      <c r="A59" t="s">
        <v>354</v>
      </c>
      <c r="G59" s="111">
        <f>G56-C56</f>
        <v>-11.795451308582944</v>
      </c>
    </row>
    <row r="60" ht="12.75">
      <c r="A60" s="110" t="s">
        <v>353</v>
      </c>
    </row>
    <row r="61" ht="12.75">
      <c r="A61" s="110"/>
    </row>
    <row r="62" spans="1:7" ht="12.75">
      <c r="A62" s="166" t="s">
        <v>138</v>
      </c>
      <c r="B62" s="30"/>
      <c r="C62" s="193"/>
      <c r="G62" s="168">
        <v>0.90097</v>
      </c>
    </row>
    <row r="63" spans="1:3" ht="12.75">
      <c r="A63" s="115"/>
      <c r="B63" s="30"/>
      <c r="C63" s="30"/>
    </row>
    <row r="64" spans="1:7" ht="13.5" thickBot="1">
      <c r="A64" t="s">
        <v>354</v>
      </c>
      <c r="B64" s="30"/>
      <c r="C64" s="102"/>
      <c r="G64" s="195">
        <f>G59*G62</f>
        <v>-10.627347765493976</v>
      </c>
    </row>
    <row r="65" ht="13.5" thickTop="1">
      <c r="A65" s="110" t="s">
        <v>353</v>
      </c>
    </row>
    <row r="66" ht="12.75">
      <c r="A66" s="110"/>
    </row>
    <row r="69" spans="2:4" ht="12.75">
      <c r="B69" s="36"/>
      <c r="C69" s="216"/>
      <c r="D69" s="216"/>
    </row>
    <row r="70" spans="2:4" ht="12.75">
      <c r="B70" s="36"/>
      <c r="C70" s="216"/>
      <c r="D70" s="216"/>
    </row>
    <row r="71" spans="2:4" ht="12.75">
      <c r="B71" s="36"/>
      <c r="C71" s="217"/>
      <c r="D71" s="36"/>
    </row>
    <row r="72" spans="2:4" ht="12.75">
      <c r="B72" s="36"/>
      <c r="C72" s="36"/>
      <c r="D72" s="216"/>
    </row>
    <row r="73" spans="2:4" ht="12.75">
      <c r="B73" s="36"/>
      <c r="C73" s="36"/>
      <c r="D73" s="218"/>
    </row>
  </sheetData>
  <sheetProtection/>
  <mergeCells count="5">
    <mergeCell ref="A1:G1"/>
    <mergeCell ref="A2:G2"/>
    <mergeCell ref="A4:G4"/>
    <mergeCell ref="A5:G5"/>
    <mergeCell ref="A3:G3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&amp;RExhibit___(LK-22)
Page &amp;P of 2 </oddHeader>
  </headerFooter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0" customWidth="1"/>
    <col min="2" max="2" width="2.421875" style="0" customWidth="1"/>
  </cols>
  <sheetData>
    <row r="1" spans="1:4" ht="12.75">
      <c r="A1" s="225" t="s">
        <v>0</v>
      </c>
      <c r="B1" s="225"/>
      <c r="C1" s="225"/>
      <c r="D1" s="225"/>
    </row>
    <row r="2" spans="1:4" ht="12.75">
      <c r="A2" s="222" t="s">
        <v>206</v>
      </c>
      <c r="B2" s="222"/>
      <c r="C2" s="222"/>
      <c r="D2" s="222"/>
    </row>
    <row r="3" spans="1:4" ht="12.75">
      <c r="A3" s="225" t="s">
        <v>73</v>
      </c>
      <c r="B3" s="225"/>
      <c r="C3" s="225"/>
      <c r="D3" s="225"/>
    </row>
    <row r="4" spans="1:4" ht="12.75">
      <c r="A4" s="225" t="s">
        <v>82</v>
      </c>
      <c r="B4" s="225"/>
      <c r="C4" s="225"/>
      <c r="D4" s="225"/>
    </row>
    <row r="6" spans="1:2" ht="12.75">
      <c r="A6" s="30"/>
      <c r="B6" s="30"/>
    </row>
    <row r="7" spans="1:4" ht="12.75">
      <c r="A7" s="180" t="s">
        <v>207</v>
      </c>
      <c r="B7" s="180"/>
      <c r="C7" s="180"/>
      <c r="D7" s="180"/>
    </row>
    <row r="8" spans="1:4" ht="12.75">
      <c r="A8" s="180"/>
      <c r="B8" s="180"/>
      <c r="C8" s="180"/>
      <c r="D8" s="180"/>
    </row>
    <row r="9" spans="1:4" ht="12.75">
      <c r="A9" s="180" t="s">
        <v>208</v>
      </c>
      <c r="B9" s="180"/>
      <c r="C9" s="181"/>
      <c r="D9" s="181">
        <v>6.441434</v>
      </c>
    </row>
    <row r="10" spans="1:4" ht="12.75">
      <c r="A10" s="180"/>
      <c r="B10" s="180"/>
      <c r="C10" s="181"/>
      <c r="D10" s="181"/>
    </row>
    <row r="11" spans="1:4" ht="12.75">
      <c r="A11" s="180" t="s">
        <v>209</v>
      </c>
      <c r="B11" s="180"/>
      <c r="C11" s="181">
        <v>6.483306</v>
      </c>
      <c r="D11" s="181"/>
    </row>
    <row r="12" spans="1:4" ht="12.75">
      <c r="A12" s="180" t="s">
        <v>210</v>
      </c>
      <c r="B12" s="180"/>
      <c r="C12" s="181">
        <v>5.685421</v>
      </c>
      <c r="D12" s="181"/>
    </row>
    <row r="13" spans="1:4" ht="12.75">
      <c r="A13" s="180" t="s">
        <v>211</v>
      </c>
      <c r="B13" s="180"/>
      <c r="C13" s="181">
        <v>3.699752</v>
      </c>
      <c r="D13" s="181"/>
    </row>
    <row r="14" spans="1:4" ht="12.75">
      <c r="A14" s="180" t="s">
        <v>212</v>
      </c>
      <c r="B14" s="180"/>
      <c r="C14" s="181">
        <v>3.187766</v>
      </c>
      <c r="D14" s="181"/>
    </row>
    <row r="15" spans="1:4" ht="12.75">
      <c r="A15" s="180" t="s">
        <v>213</v>
      </c>
      <c r="B15" s="180"/>
      <c r="C15" s="182">
        <v>7.310557</v>
      </c>
      <c r="D15" s="181"/>
    </row>
    <row r="16" spans="1:4" ht="12.75">
      <c r="A16" s="180" t="s">
        <v>214</v>
      </c>
      <c r="B16" s="180"/>
      <c r="C16" s="181"/>
      <c r="D16" s="182">
        <f>AVERAGE(C11:C15)</f>
        <v>5.2733604</v>
      </c>
    </row>
    <row r="17" spans="1:4" ht="12.75">
      <c r="A17" s="180"/>
      <c r="B17" s="180"/>
      <c r="C17" s="181"/>
      <c r="D17" s="181"/>
    </row>
    <row r="18" spans="1:4" ht="13.5" thickBot="1">
      <c r="A18" s="180" t="s">
        <v>215</v>
      </c>
      <c r="B18" s="180"/>
      <c r="C18" s="181"/>
      <c r="D18" s="183">
        <f>D16-D9</f>
        <v>-1.1680736000000005</v>
      </c>
    </row>
    <row r="19" spans="1:2" ht="13.5" thickTop="1">
      <c r="A19" s="30"/>
      <c r="B19" s="30"/>
    </row>
    <row r="20" spans="1:2" ht="12.75">
      <c r="A20" s="30"/>
      <c r="B20" s="30"/>
    </row>
    <row r="21" spans="1:2" ht="12.75">
      <c r="A21" s="115"/>
      <c r="B21" s="30"/>
    </row>
    <row r="22" spans="1:2" ht="12.75">
      <c r="A22" s="115"/>
      <c r="B22" s="30"/>
    </row>
    <row r="23" spans="1:2" ht="12.75">
      <c r="A23" s="115"/>
      <c r="B23" s="30"/>
    </row>
    <row r="24" spans="1:2" ht="12.75">
      <c r="A24" s="115"/>
      <c r="B24" s="30"/>
    </row>
    <row r="25" spans="1:2" ht="12.75">
      <c r="A25" s="115"/>
      <c r="B25" s="30"/>
    </row>
    <row r="26" spans="1:2" ht="12.75">
      <c r="A26" s="115"/>
      <c r="B26" s="30"/>
    </row>
    <row r="27" spans="1:2" ht="12.75">
      <c r="A27" s="115"/>
      <c r="B27" s="30"/>
    </row>
    <row r="28" spans="1:2" ht="12.75">
      <c r="A28" s="115"/>
      <c r="B28" s="30"/>
    </row>
    <row r="29" spans="1:2" ht="12.75">
      <c r="A29" s="115"/>
      <c r="B29" s="30"/>
    </row>
    <row r="30" spans="1:2" ht="12.75">
      <c r="A30" s="115"/>
      <c r="B30" s="30"/>
    </row>
    <row r="31" spans="1:2" ht="12.75">
      <c r="A31" s="30"/>
      <c r="B31" s="30"/>
    </row>
    <row r="32" spans="1:2" ht="12.75">
      <c r="A32" s="30"/>
      <c r="B32" s="30"/>
    </row>
    <row r="33" spans="1:2" ht="12.75">
      <c r="A33" s="30"/>
      <c r="B33" s="30"/>
    </row>
    <row r="34" spans="1:2" ht="12.75">
      <c r="A34" s="30"/>
      <c r="B34" s="30"/>
    </row>
    <row r="35" spans="1:2" ht="12.75">
      <c r="A35" s="30"/>
      <c r="B35" s="30"/>
    </row>
    <row r="36" spans="1:2" ht="12.75">
      <c r="A36" s="30"/>
      <c r="B36" s="30"/>
    </row>
    <row r="37" spans="1:2" ht="12.75">
      <c r="A37" s="30"/>
      <c r="B37" s="30"/>
    </row>
    <row r="38" spans="1:2" ht="12.75">
      <c r="A38" s="30"/>
      <c r="B38" s="30"/>
    </row>
    <row r="39" spans="1:2" ht="12.75">
      <c r="A39" s="115"/>
      <c r="B39" s="30"/>
    </row>
    <row r="40" spans="1:2" ht="12.75">
      <c r="A40" s="115"/>
      <c r="B40" s="30"/>
    </row>
    <row r="41" spans="1:2" ht="12.75">
      <c r="A41" s="30"/>
      <c r="B41" s="30"/>
    </row>
    <row r="42" spans="1:2" ht="12.75">
      <c r="A42" s="30"/>
      <c r="B42" s="30"/>
    </row>
  </sheetData>
  <sheetProtection/>
  <mergeCells count="4">
    <mergeCell ref="A1:D1"/>
    <mergeCell ref="A2:D2"/>
    <mergeCell ref="A3:D3"/>
    <mergeCell ref="A4:D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&amp;RExhibit___(LK-XX)
Page 1 of 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4.140625" style="0" customWidth="1"/>
    <col min="2" max="2" width="2.421875" style="0" customWidth="1"/>
  </cols>
  <sheetData>
    <row r="1" spans="1:4" ht="12.75">
      <c r="A1" s="225" t="s">
        <v>0</v>
      </c>
      <c r="B1" s="225"/>
      <c r="C1" s="225"/>
      <c r="D1" s="225"/>
    </row>
    <row r="2" spans="1:4" ht="12.75">
      <c r="A2" s="222" t="s">
        <v>254</v>
      </c>
      <c r="B2" s="222"/>
      <c r="C2" s="222"/>
      <c r="D2" s="222"/>
    </row>
    <row r="3" spans="1:4" ht="12.75">
      <c r="A3" s="225" t="s">
        <v>73</v>
      </c>
      <c r="B3" s="225"/>
      <c r="C3" s="225"/>
      <c r="D3" s="225"/>
    </row>
    <row r="4" spans="1:4" ht="12.75">
      <c r="A4" s="225" t="s">
        <v>82</v>
      </c>
      <c r="B4" s="225"/>
      <c r="C4" s="225"/>
      <c r="D4" s="225"/>
    </row>
    <row r="6" spans="1:2" ht="12.75">
      <c r="A6" s="30"/>
      <c r="B6" s="30"/>
    </row>
    <row r="7" spans="1:4" ht="12.75">
      <c r="A7" s="180" t="s">
        <v>207</v>
      </c>
      <c r="B7" s="180"/>
      <c r="C7" s="180"/>
      <c r="D7" s="180"/>
    </row>
    <row r="8" spans="1:4" ht="12.75">
      <c r="A8" s="180"/>
      <c r="B8" s="180"/>
      <c r="C8" s="180"/>
      <c r="D8" s="180"/>
    </row>
    <row r="9" spans="1:4" ht="12.75">
      <c r="A9" s="180" t="s">
        <v>255</v>
      </c>
      <c r="B9" s="180"/>
      <c r="C9" s="181"/>
      <c r="D9" s="181">
        <v>3.786198</v>
      </c>
    </row>
    <row r="10" spans="1:4" ht="12.75">
      <c r="A10" s="180"/>
      <c r="B10" s="180"/>
      <c r="C10" s="181"/>
      <c r="D10" s="181"/>
    </row>
    <row r="11" spans="1:4" ht="12.75">
      <c r="A11" s="180" t="s">
        <v>256</v>
      </c>
      <c r="B11" s="180"/>
      <c r="C11" s="181">
        <v>9.988326</v>
      </c>
      <c r="D11" s="181"/>
    </row>
    <row r="12" spans="1:4" ht="12.75">
      <c r="A12" s="180" t="s">
        <v>257</v>
      </c>
      <c r="B12" s="180"/>
      <c r="C12" s="181">
        <v>7.455884</v>
      </c>
      <c r="D12" s="181"/>
    </row>
    <row r="13" spans="1:4" ht="12.75">
      <c r="A13" s="180" t="s">
        <v>258</v>
      </c>
      <c r="B13" s="180"/>
      <c r="C13" s="181">
        <v>6.944308</v>
      </c>
      <c r="D13" s="181"/>
    </row>
    <row r="14" spans="1:4" ht="12.75">
      <c r="A14" s="180" t="s">
        <v>259</v>
      </c>
      <c r="B14" s="180"/>
      <c r="C14" s="181">
        <v>3.401838</v>
      </c>
      <c r="D14" s="181"/>
    </row>
    <row r="15" spans="1:4" ht="12.75">
      <c r="A15" s="180" t="s">
        <v>260</v>
      </c>
      <c r="B15" s="180"/>
      <c r="C15" s="182">
        <v>3.738875</v>
      </c>
      <c r="D15" s="181"/>
    </row>
    <row r="16" spans="1:4" ht="12.75">
      <c r="A16" s="180" t="s">
        <v>261</v>
      </c>
      <c r="B16" s="180"/>
      <c r="C16" s="181"/>
      <c r="D16" s="182">
        <f>AVERAGE(C11:C15)</f>
        <v>6.3058462</v>
      </c>
    </row>
    <row r="17" spans="1:4" ht="12.75">
      <c r="A17" s="180"/>
      <c r="B17" s="180"/>
      <c r="C17" s="181"/>
      <c r="D17" s="181"/>
    </row>
    <row r="18" spans="1:4" ht="13.5" thickBot="1">
      <c r="A18" s="180" t="s">
        <v>215</v>
      </c>
      <c r="B18" s="180"/>
      <c r="C18" s="181"/>
      <c r="D18" s="183">
        <f>D16-D9</f>
        <v>2.5196482000000002</v>
      </c>
    </row>
    <row r="19" spans="1:2" ht="13.5" thickTop="1">
      <c r="A19" s="30"/>
      <c r="B19" s="30"/>
    </row>
    <row r="20" spans="1:2" ht="12.75">
      <c r="A20" s="30"/>
      <c r="B20" s="30"/>
    </row>
    <row r="21" spans="1:2" ht="12.75">
      <c r="A21" s="115"/>
      <c r="B21" s="30"/>
    </row>
    <row r="22" spans="1:2" ht="12.75">
      <c r="A22" s="115"/>
      <c r="B22" s="30"/>
    </row>
    <row r="23" spans="1:2" ht="12.75">
      <c r="A23" s="115"/>
      <c r="B23" s="30"/>
    </row>
    <row r="24" spans="1:2" ht="12.75">
      <c r="A24" s="115"/>
      <c r="B24" s="30"/>
    </row>
    <row r="25" spans="1:2" ht="12.75">
      <c r="A25" s="115"/>
      <c r="B25" s="30"/>
    </row>
    <row r="26" spans="1:2" ht="12.75">
      <c r="A26" s="115"/>
      <c r="B26" s="30"/>
    </row>
    <row r="27" spans="1:2" ht="12.75">
      <c r="A27" s="115"/>
      <c r="B27" s="30"/>
    </row>
    <row r="28" spans="1:2" ht="12.75">
      <c r="A28" s="115"/>
      <c r="B28" s="30"/>
    </row>
    <row r="29" spans="1:2" ht="12.75">
      <c r="A29" s="115"/>
      <c r="B29" s="30"/>
    </row>
    <row r="30" spans="1:2" ht="12.75">
      <c r="A30" s="115"/>
      <c r="B30" s="30"/>
    </row>
    <row r="31" spans="1:2" ht="12.75">
      <c r="A31" s="30"/>
      <c r="B31" s="30"/>
    </row>
    <row r="32" spans="1:2" ht="12.75">
      <c r="A32" s="30"/>
      <c r="B32" s="30"/>
    </row>
    <row r="33" spans="1:2" ht="12.75">
      <c r="A33" s="30"/>
      <c r="B33" s="30"/>
    </row>
    <row r="34" spans="1:2" ht="12.75">
      <c r="A34" s="30"/>
      <c r="B34" s="30"/>
    </row>
    <row r="35" spans="1:2" ht="12.75">
      <c r="A35" s="30"/>
      <c r="B35" s="30"/>
    </row>
    <row r="36" spans="1:2" ht="12.75">
      <c r="A36" s="30"/>
      <c r="B36" s="30"/>
    </row>
    <row r="37" spans="1:2" ht="12.75">
      <c r="A37" s="30"/>
      <c r="B37" s="30"/>
    </row>
    <row r="38" spans="1:2" ht="12.75">
      <c r="A38" s="30"/>
      <c r="B38" s="30"/>
    </row>
    <row r="39" spans="1:2" ht="12.75">
      <c r="A39" s="115"/>
      <c r="B39" s="30"/>
    </row>
    <row r="40" spans="1:2" ht="12.75">
      <c r="A40" s="115"/>
      <c r="B40" s="30"/>
    </row>
    <row r="41" spans="1:2" ht="12.75">
      <c r="A41" s="30"/>
      <c r="B41" s="30"/>
    </row>
    <row r="42" spans="1:2" ht="12.75">
      <c r="A42" s="30"/>
      <c r="B42" s="30"/>
    </row>
  </sheetData>
  <sheetProtection/>
  <mergeCells count="4">
    <mergeCell ref="A1:D1"/>
    <mergeCell ref="A2:D2"/>
    <mergeCell ref="A3:D3"/>
    <mergeCell ref="A4:D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&amp;RExhibit___(LK-XX)
Page 1 of 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60.421875" style="0" customWidth="1"/>
    <col min="2" max="2" width="7.140625" style="0" customWidth="1"/>
    <col min="3" max="3" width="10.28125" style="0" bestFit="1" customWidth="1"/>
    <col min="4" max="4" width="9.28125" style="0" bestFit="1" customWidth="1"/>
  </cols>
  <sheetData>
    <row r="1" spans="1:4" ht="12.75">
      <c r="A1" s="225" t="s">
        <v>0</v>
      </c>
      <c r="B1" s="225"/>
      <c r="C1" s="225"/>
      <c r="D1" s="225"/>
    </row>
    <row r="2" spans="1:4" ht="12.75">
      <c r="A2" s="222" t="s">
        <v>227</v>
      </c>
      <c r="B2" s="222"/>
      <c r="C2" s="222"/>
      <c r="D2" s="222"/>
    </row>
    <row r="3" spans="1:4" ht="12.75">
      <c r="A3" s="225" t="s">
        <v>73</v>
      </c>
      <c r="B3" s="225"/>
      <c r="C3" s="225"/>
      <c r="D3" s="225"/>
    </row>
    <row r="4" spans="1:4" ht="12.75">
      <c r="A4" s="225" t="s">
        <v>82</v>
      </c>
      <c r="B4" s="225"/>
      <c r="C4" s="225"/>
      <c r="D4" s="225"/>
    </row>
    <row r="6" spans="1:2" ht="12.75">
      <c r="A6" s="30"/>
      <c r="B6" s="30"/>
    </row>
    <row r="7" spans="1:4" ht="12.75">
      <c r="A7" s="180" t="s">
        <v>228</v>
      </c>
      <c r="B7" s="180"/>
      <c r="C7" s="180"/>
      <c r="D7" s="180"/>
    </row>
    <row r="8" spans="1:4" ht="12.75">
      <c r="A8" s="180"/>
      <c r="B8" s="180"/>
      <c r="C8" s="180"/>
      <c r="D8" s="180"/>
    </row>
    <row r="9" spans="1:4" ht="12.75">
      <c r="A9" s="180" t="s">
        <v>229</v>
      </c>
      <c r="B9" s="180"/>
      <c r="C9" s="184">
        <v>892.726</v>
      </c>
      <c r="D9" s="184"/>
    </row>
    <row r="10" spans="1:4" ht="12.75">
      <c r="A10" s="180" t="s">
        <v>230</v>
      </c>
      <c r="B10" s="180"/>
      <c r="C10" s="182">
        <v>5803.674</v>
      </c>
      <c r="D10" s="184"/>
    </row>
    <row r="11" spans="1:4" ht="12.75">
      <c r="A11" s="180"/>
      <c r="B11" s="180"/>
      <c r="C11" s="184"/>
      <c r="D11" s="184"/>
    </row>
    <row r="12" spans="1:4" ht="12.75">
      <c r="A12" s="180" t="s">
        <v>232</v>
      </c>
      <c r="B12" s="180"/>
      <c r="C12" s="192">
        <f>C9/C10</f>
        <v>0.15382083831724525</v>
      </c>
      <c r="D12" s="184"/>
    </row>
    <row r="13" spans="1:4" ht="12.75">
      <c r="A13" s="180" t="s">
        <v>231</v>
      </c>
      <c r="B13" s="180"/>
      <c r="C13" s="184"/>
      <c r="D13" s="184"/>
    </row>
    <row r="14" spans="1:4" ht="12.75">
      <c r="A14" s="180"/>
      <c r="B14" s="180"/>
      <c r="C14" s="184"/>
      <c r="D14" s="184"/>
    </row>
    <row r="15" spans="1:4" ht="12.75">
      <c r="A15" s="180" t="s">
        <v>279</v>
      </c>
      <c r="B15" s="180"/>
      <c r="C15" s="182">
        <v>25.142</v>
      </c>
      <c r="D15" s="184"/>
    </row>
    <row r="16" spans="1:4" ht="12.75">
      <c r="A16" s="180"/>
      <c r="B16" s="180"/>
      <c r="C16" s="184"/>
      <c r="D16" s="184"/>
    </row>
    <row r="17" spans="1:4" ht="12.75">
      <c r="A17" s="180" t="s">
        <v>233</v>
      </c>
      <c r="B17" s="180"/>
      <c r="C17" s="184">
        <f>C12*C15</f>
        <v>3.86736351697218</v>
      </c>
      <c r="D17" s="184"/>
    </row>
    <row r="18" spans="1:4" ht="12.75">
      <c r="A18" s="180"/>
      <c r="B18" s="180"/>
      <c r="C18" s="184"/>
      <c r="D18" s="184"/>
    </row>
    <row r="19" spans="1:4" ht="12.75">
      <c r="A19" s="180" t="s">
        <v>238</v>
      </c>
      <c r="B19" s="180"/>
      <c r="C19" s="184"/>
      <c r="D19" s="184">
        <f>-C17/12*6</f>
        <v>-1.93368175848609</v>
      </c>
    </row>
    <row r="20" spans="1:4" ht="12.75">
      <c r="A20" s="180"/>
      <c r="B20" s="180"/>
      <c r="C20" s="184"/>
      <c r="D20" s="184"/>
    </row>
    <row r="21" spans="1:2" ht="12.75">
      <c r="A21" s="30"/>
      <c r="B21" s="30"/>
    </row>
    <row r="22" spans="1:4" ht="12.75">
      <c r="A22" s="180" t="s">
        <v>234</v>
      </c>
      <c r="B22" s="180"/>
      <c r="C22" s="184">
        <v>175.597</v>
      </c>
      <c r="D22" s="184"/>
    </row>
    <row r="23" spans="1:4" ht="12.75">
      <c r="A23" s="180" t="s">
        <v>235</v>
      </c>
      <c r="B23" s="180"/>
      <c r="C23" s="182">
        <v>6064.537</v>
      </c>
      <c r="D23" s="184"/>
    </row>
    <row r="24" spans="1:4" ht="12.75">
      <c r="A24" s="180"/>
      <c r="B24" s="180"/>
      <c r="C24" s="184"/>
      <c r="D24" s="184"/>
    </row>
    <row r="25" spans="1:4" ht="12.75">
      <c r="A25" s="180" t="s">
        <v>232</v>
      </c>
      <c r="B25" s="180"/>
      <c r="C25" s="192">
        <f>C22/C23</f>
        <v>0.028954724820707666</v>
      </c>
      <c r="D25" s="184"/>
    </row>
    <row r="26" spans="1:4" ht="12.75">
      <c r="A26" s="180" t="s">
        <v>236</v>
      </c>
      <c r="B26" s="180"/>
      <c r="C26" s="184"/>
      <c r="D26" s="184"/>
    </row>
    <row r="27" spans="1:4" ht="12.75">
      <c r="A27" s="180"/>
      <c r="B27" s="180"/>
      <c r="C27" s="184"/>
      <c r="D27" s="184"/>
    </row>
    <row r="28" spans="1:4" ht="12.75">
      <c r="A28" s="180" t="s">
        <v>280</v>
      </c>
      <c r="B28" s="180"/>
      <c r="C28" s="182">
        <v>26.248</v>
      </c>
      <c r="D28" s="184"/>
    </row>
    <row r="29" spans="1:4" ht="12.75">
      <c r="A29" s="180"/>
      <c r="B29" s="180"/>
      <c r="C29" s="184"/>
      <c r="D29" s="184"/>
    </row>
    <row r="30" spans="1:4" ht="12.75">
      <c r="A30" s="180" t="s">
        <v>237</v>
      </c>
      <c r="B30" s="180"/>
      <c r="C30" s="184">
        <f>C25*C28</f>
        <v>0.7600036170939348</v>
      </c>
      <c r="D30" s="184"/>
    </row>
    <row r="31" spans="1:4" ht="12.75">
      <c r="A31" s="180"/>
      <c r="B31" s="180"/>
      <c r="C31" s="184"/>
      <c r="D31" s="184"/>
    </row>
    <row r="32" spans="1:4" ht="12.75">
      <c r="A32" s="180" t="s">
        <v>239</v>
      </c>
      <c r="B32" s="180"/>
      <c r="C32" s="184"/>
      <c r="D32" s="182">
        <f>-C30/12*6</f>
        <v>-0.3800018085469674</v>
      </c>
    </row>
    <row r="33" spans="1:2" ht="12.75">
      <c r="A33" s="30"/>
      <c r="B33" s="30"/>
    </row>
    <row r="34" spans="1:4" ht="12.75">
      <c r="A34" s="30" t="s">
        <v>240</v>
      </c>
      <c r="B34" s="30"/>
      <c r="D34" s="111">
        <f>SUM(D19:D32)</f>
        <v>-2.313683567033057</v>
      </c>
    </row>
    <row r="35" spans="1:2" ht="12.75">
      <c r="A35" s="30"/>
      <c r="B35" s="30"/>
    </row>
    <row r="36" spans="1:4" ht="12.75">
      <c r="A36" s="166" t="s">
        <v>241</v>
      </c>
      <c r="B36" s="30"/>
      <c r="C36" s="193"/>
      <c r="D36" s="194">
        <v>0.888698488346075</v>
      </c>
    </row>
    <row r="37" spans="1:3" ht="12.75">
      <c r="A37" s="115"/>
      <c r="B37" s="30"/>
      <c r="C37" s="30"/>
    </row>
    <row r="38" spans="1:4" ht="13.5" thickBot="1">
      <c r="A38" s="5" t="s">
        <v>242</v>
      </c>
      <c r="B38" s="30"/>
      <c r="C38" s="102"/>
      <c r="D38" s="195">
        <f>D34*D36</f>
        <v>-2.0561670885334324</v>
      </c>
    </row>
    <row r="39" spans="1:2" ht="13.5" thickTop="1">
      <c r="A39" s="30"/>
      <c r="B39" s="30"/>
    </row>
    <row r="40" spans="1:2" ht="12.75">
      <c r="A40" s="115"/>
      <c r="B40" s="30"/>
    </row>
    <row r="41" spans="1:2" ht="12.75">
      <c r="A41" s="115"/>
      <c r="B41" s="30"/>
    </row>
    <row r="42" spans="1:2" ht="12.75">
      <c r="A42" s="30"/>
      <c r="B42" s="30"/>
    </row>
    <row r="43" spans="1:2" ht="12.75">
      <c r="A43" s="30"/>
      <c r="B43" s="30"/>
    </row>
  </sheetData>
  <sheetProtection/>
  <mergeCells count="4">
    <mergeCell ref="A1:D1"/>
    <mergeCell ref="A2:D2"/>
    <mergeCell ref="A3:D3"/>
    <mergeCell ref="A4:D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&amp;RExhibit___(LK-30)
Page 1 of 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64.8515625" style="0" customWidth="1"/>
    <col min="2" max="2" width="4.421875" style="0" customWidth="1"/>
    <col min="3" max="3" width="8.140625" style="0" customWidth="1"/>
  </cols>
  <sheetData>
    <row r="1" spans="1:4" ht="12.75">
      <c r="A1" s="225" t="s">
        <v>0</v>
      </c>
      <c r="B1" s="225"/>
      <c r="C1" s="225"/>
      <c r="D1" s="225"/>
    </row>
    <row r="2" spans="1:4" ht="12.75">
      <c r="A2" s="222" t="s">
        <v>263</v>
      </c>
      <c r="B2" s="222"/>
      <c r="C2" s="222"/>
      <c r="D2" s="222"/>
    </row>
    <row r="3" spans="1:4" ht="12.75">
      <c r="A3" s="225" t="s">
        <v>73</v>
      </c>
      <c r="B3" s="225"/>
      <c r="C3" s="225"/>
      <c r="D3" s="225"/>
    </row>
    <row r="4" spans="1:4" ht="12.75">
      <c r="A4" s="225" t="s">
        <v>82</v>
      </c>
      <c r="B4" s="225"/>
      <c r="C4" s="225"/>
      <c r="D4" s="225"/>
    </row>
    <row r="6" spans="1:3" ht="12.75">
      <c r="A6" s="30"/>
      <c r="B6" s="30"/>
      <c r="C6" s="30"/>
    </row>
    <row r="7" spans="1:4" ht="12.75">
      <c r="A7" s="180"/>
      <c r="B7" s="180"/>
      <c r="C7" s="180"/>
      <c r="D7" s="180"/>
    </row>
    <row r="8" spans="1:4" ht="12.75">
      <c r="A8" s="180" t="s">
        <v>217</v>
      </c>
      <c r="B8" s="180"/>
      <c r="C8" s="180"/>
      <c r="D8" s="180"/>
    </row>
    <row r="9" spans="1:4" ht="12.75">
      <c r="A9" s="180"/>
      <c r="B9" s="180"/>
      <c r="C9" s="180"/>
      <c r="D9" s="180"/>
    </row>
    <row r="10" spans="1:4" ht="12.75">
      <c r="A10" s="180" t="s">
        <v>218</v>
      </c>
      <c r="B10" s="180"/>
      <c r="C10" s="181">
        <v>1.611</v>
      </c>
      <c r="D10" s="184"/>
    </row>
    <row r="11" spans="1:4" ht="12.75">
      <c r="A11" s="180"/>
      <c r="B11" s="180"/>
      <c r="C11" s="181"/>
      <c r="D11" s="184"/>
    </row>
    <row r="12" spans="1:4" ht="12.75">
      <c r="A12" s="180" t="s">
        <v>219</v>
      </c>
      <c r="B12" s="180"/>
      <c r="C12" s="185">
        <v>5</v>
      </c>
      <c r="D12" s="186"/>
    </row>
    <row r="13" spans="1:4" ht="12.75">
      <c r="A13" s="180"/>
      <c r="B13" s="180"/>
      <c r="C13" s="186"/>
      <c r="D13" s="186"/>
    </row>
    <row r="14" spans="1:4" ht="12.75">
      <c r="A14" s="180" t="s">
        <v>220</v>
      </c>
      <c r="B14" s="180"/>
      <c r="C14" s="184">
        <f>C10/C12</f>
        <v>0.3222</v>
      </c>
      <c r="D14" s="184"/>
    </row>
    <row r="15" spans="1:4" ht="12.75">
      <c r="A15" s="180"/>
      <c r="B15" s="180"/>
      <c r="C15" s="186"/>
      <c r="D15" s="186"/>
    </row>
    <row r="16" spans="1:4" ht="12.75">
      <c r="A16" s="180" t="s">
        <v>221</v>
      </c>
      <c r="B16" s="180"/>
      <c r="C16" s="182">
        <v>1.208</v>
      </c>
      <c r="D16" s="184"/>
    </row>
    <row r="17" spans="1:4" ht="12.75">
      <c r="A17" s="180"/>
      <c r="B17" s="180"/>
      <c r="C17" s="186"/>
      <c r="D17" s="186"/>
    </row>
    <row r="18" spans="1:4" ht="12.75">
      <c r="A18" s="180" t="s">
        <v>222</v>
      </c>
      <c r="B18" s="180"/>
      <c r="C18" s="184"/>
      <c r="D18" s="184">
        <f>C14-C16</f>
        <v>-0.8857999999999999</v>
      </c>
    </row>
    <row r="19" spans="1:4" ht="12.75">
      <c r="A19" s="180"/>
      <c r="B19" s="180"/>
      <c r="C19" s="180"/>
      <c r="D19" s="184"/>
    </row>
    <row r="20" spans="1:3" ht="12.75">
      <c r="A20" s="30"/>
      <c r="B20" s="30"/>
      <c r="C20" s="30"/>
    </row>
    <row r="21" spans="1:3" ht="12.75">
      <c r="A21" s="30"/>
      <c r="B21" s="30"/>
      <c r="C21" s="30"/>
    </row>
    <row r="22" spans="1:3" ht="12.75">
      <c r="A22" s="180" t="s">
        <v>223</v>
      </c>
      <c r="B22" s="180"/>
      <c r="C22" s="181">
        <v>0.966</v>
      </c>
    </row>
    <row r="23" spans="1:3" ht="12.75">
      <c r="A23" s="180"/>
      <c r="B23" s="180"/>
      <c r="C23" s="181"/>
    </row>
    <row r="24" spans="1:3" ht="12.75">
      <c r="A24" s="180" t="s">
        <v>219</v>
      </c>
      <c r="B24" s="180"/>
      <c r="C24" s="185">
        <v>5</v>
      </c>
    </row>
    <row r="25" spans="1:3" ht="12.75">
      <c r="A25" s="180"/>
      <c r="B25" s="180"/>
      <c r="C25" s="186"/>
    </row>
    <row r="26" spans="1:3" ht="12.75">
      <c r="A26" s="180" t="s">
        <v>225</v>
      </c>
      <c r="B26" s="180"/>
      <c r="C26" s="184">
        <f>C22/C24</f>
        <v>0.19319999999999998</v>
      </c>
    </row>
    <row r="27" spans="1:3" ht="12.75">
      <c r="A27" s="180"/>
      <c r="B27" s="180"/>
      <c r="C27" s="186"/>
    </row>
    <row r="28" spans="1:3" ht="12.75">
      <c r="A28" s="180" t="s">
        <v>224</v>
      </c>
      <c r="B28" s="180"/>
      <c r="C28" s="182">
        <v>0.484</v>
      </c>
    </row>
    <row r="29" spans="1:3" ht="12.75">
      <c r="A29" s="180"/>
      <c r="B29" s="180"/>
      <c r="C29" s="186"/>
    </row>
    <row r="30" spans="1:4" ht="12.75">
      <c r="A30" s="180" t="s">
        <v>226</v>
      </c>
      <c r="B30" s="180"/>
      <c r="C30" s="184"/>
      <c r="D30" s="182">
        <f>C26-C28</f>
        <v>-0.2908</v>
      </c>
    </row>
    <row r="31" spans="1:3" ht="12.75">
      <c r="A31" s="115"/>
      <c r="B31" s="30"/>
      <c r="C31" s="30"/>
    </row>
    <row r="32" spans="1:3" ht="12.75">
      <c r="A32" s="30"/>
      <c r="B32" s="30"/>
      <c r="C32" s="30"/>
    </row>
    <row r="33" spans="1:4" ht="13.5" thickBot="1">
      <c r="A33" s="196" t="s">
        <v>263</v>
      </c>
      <c r="B33" s="196"/>
      <c r="C33" s="196"/>
      <c r="D33" s="197">
        <f>SUM(D18:D30)</f>
        <v>-1.1765999999999999</v>
      </c>
    </row>
    <row r="34" spans="1:3" ht="13.5" thickTop="1">
      <c r="A34" s="30"/>
      <c r="B34" s="30"/>
      <c r="C34" s="30"/>
    </row>
    <row r="35" spans="1:3" ht="12.75">
      <c r="A35" s="30"/>
      <c r="B35" s="30"/>
      <c r="C35" s="30"/>
    </row>
    <row r="36" spans="1:3" ht="12.75">
      <c r="A36" s="30"/>
      <c r="B36" s="30"/>
      <c r="C36" s="30"/>
    </row>
    <row r="37" spans="1:3" ht="12.75">
      <c r="A37" s="30"/>
      <c r="B37" s="30"/>
      <c r="C37" s="30"/>
    </row>
    <row r="38" spans="1:3" ht="12.75">
      <c r="A38" s="30"/>
      <c r="B38" s="30"/>
      <c r="C38" s="30"/>
    </row>
    <row r="39" spans="1:3" ht="12.75">
      <c r="A39" s="30"/>
      <c r="B39" s="30"/>
      <c r="C39" s="30"/>
    </row>
    <row r="40" spans="1:3" ht="12.75">
      <c r="A40" s="115"/>
      <c r="B40" s="30"/>
      <c r="C40" s="30"/>
    </row>
    <row r="41" spans="1:3" ht="12.75">
      <c r="A41" s="115"/>
      <c r="B41" s="30"/>
      <c r="C41" s="30"/>
    </row>
    <row r="42" spans="1:3" ht="12.75">
      <c r="A42" s="30"/>
      <c r="B42" s="30"/>
      <c r="C42" s="30"/>
    </row>
    <row r="43" spans="1:3" ht="12.75">
      <c r="A43" s="30"/>
      <c r="B43" s="30"/>
      <c r="C43" s="30"/>
    </row>
  </sheetData>
  <sheetProtection/>
  <mergeCells count="4">
    <mergeCell ref="A1:D1"/>
    <mergeCell ref="A2:D2"/>
    <mergeCell ref="A3:D3"/>
    <mergeCell ref="A4:D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&amp;RExhibit___(LK-34)
Page 1 of 1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8.57421875" style="0" customWidth="1"/>
    <col min="2" max="2" width="8.140625" style="0" customWidth="1"/>
    <col min="3" max="3" width="13.00390625" style="0" customWidth="1"/>
    <col min="4" max="4" width="10.28125" style="0" bestFit="1" customWidth="1"/>
  </cols>
  <sheetData>
    <row r="1" spans="1:3" ht="12.75">
      <c r="A1" s="225" t="s">
        <v>0</v>
      </c>
      <c r="B1" s="225"/>
      <c r="C1" s="225"/>
    </row>
    <row r="2" spans="1:3" ht="12.75">
      <c r="A2" s="222" t="s">
        <v>83</v>
      </c>
      <c r="B2" s="222"/>
      <c r="C2" s="222"/>
    </row>
    <row r="3" spans="1:3" ht="12.75">
      <c r="A3" s="222" t="s">
        <v>84</v>
      </c>
      <c r="B3" s="222"/>
      <c r="C3" s="222"/>
    </row>
    <row r="4" spans="1:3" ht="12.75">
      <c r="A4" s="225" t="s">
        <v>73</v>
      </c>
      <c r="B4" s="225"/>
      <c r="C4" s="225"/>
    </row>
    <row r="5" spans="1:3" ht="12.75">
      <c r="A5" s="225" t="s">
        <v>82</v>
      </c>
      <c r="B5" s="225"/>
      <c r="C5" s="225"/>
    </row>
    <row r="7" spans="1:5" ht="12.75">
      <c r="A7" s="30"/>
      <c r="B7" s="30"/>
      <c r="C7" s="30"/>
      <c r="D7" s="30"/>
      <c r="E7" s="30"/>
    </row>
    <row r="8" spans="1:5" ht="12.75">
      <c r="A8" s="30" t="s">
        <v>127</v>
      </c>
      <c r="B8" s="30"/>
      <c r="C8" s="102">
        <f>'Cane Run 7 Depr-As Filed'!E43/1000000</f>
        <v>12.938731404871314</v>
      </c>
      <c r="D8" s="30"/>
      <c r="E8" s="30"/>
    </row>
    <row r="9" spans="1:5" ht="12.75">
      <c r="A9" s="30"/>
      <c r="B9" s="30"/>
      <c r="C9" s="102"/>
      <c r="D9" s="30"/>
      <c r="E9" s="30"/>
    </row>
    <row r="10" spans="1:5" ht="12.75">
      <c r="A10" s="30" t="s">
        <v>126</v>
      </c>
      <c r="B10" s="30"/>
      <c r="C10" s="112">
        <f>'Cane Run 7 Depr-KIUC'!E43/1000000</f>
        <v>12.36269199301061</v>
      </c>
      <c r="D10" s="30"/>
      <c r="E10" s="30"/>
    </row>
    <row r="11" spans="1:5" ht="12.75">
      <c r="A11" s="115"/>
      <c r="B11" s="30"/>
      <c r="C11" s="30"/>
      <c r="D11" s="30"/>
      <c r="E11" s="30"/>
    </row>
    <row r="12" spans="1:5" ht="12.75">
      <c r="A12" s="115" t="s">
        <v>128</v>
      </c>
      <c r="B12" s="30"/>
      <c r="C12" s="102">
        <f>C10-C8</f>
        <v>-0.5760394118607035</v>
      </c>
      <c r="D12" s="30"/>
      <c r="E12" s="30"/>
    </row>
    <row r="13" spans="1:5" ht="12.75">
      <c r="A13" s="115"/>
      <c r="B13" s="30"/>
      <c r="C13" s="30"/>
      <c r="D13" s="30"/>
      <c r="E13" s="30"/>
    </row>
    <row r="14" spans="1:5" ht="12.75">
      <c r="A14" s="115"/>
      <c r="B14" s="30"/>
      <c r="C14" s="30"/>
      <c r="D14" s="30"/>
      <c r="E14" s="30"/>
    </row>
    <row r="15" spans="1:5" ht="12.75">
      <c r="A15" s="166" t="s">
        <v>130</v>
      </c>
      <c r="B15" s="30"/>
      <c r="C15" s="167">
        <v>0.8876087190738888</v>
      </c>
      <c r="D15" s="30"/>
      <c r="E15" s="30"/>
    </row>
    <row r="16" spans="1:5" ht="12.75">
      <c r="A16" s="115"/>
      <c r="B16" s="30"/>
      <c r="C16" s="30"/>
      <c r="D16" s="30"/>
      <c r="E16" s="30"/>
    </row>
    <row r="17" spans="1:5" ht="13.5" thickBot="1">
      <c r="A17" s="166" t="s">
        <v>131</v>
      </c>
      <c r="B17" s="30"/>
      <c r="C17" s="114">
        <f>C12*C15</f>
        <v>-0.5112976044977553</v>
      </c>
      <c r="D17" s="30"/>
      <c r="E17" s="30"/>
    </row>
    <row r="18" spans="1:5" ht="13.5" thickTop="1">
      <c r="A18" s="115"/>
      <c r="B18" s="30"/>
      <c r="C18" s="102"/>
      <c r="D18" s="30"/>
      <c r="E18" s="30"/>
    </row>
    <row r="19" spans="1:5" ht="12.75">
      <c r="A19" s="115"/>
      <c r="B19" s="30"/>
      <c r="C19" s="30"/>
      <c r="D19" s="30"/>
      <c r="E19" s="30"/>
    </row>
    <row r="20" spans="1:5" ht="12.75">
      <c r="A20" s="30"/>
      <c r="B20" s="30"/>
      <c r="C20" s="30"/>
      <c r="D20" s="30"/>
      <c r="E20" s="30"/>
    </row>
    <row r="21" spans="1:5" ht="12.75">
      <c r="A21" s="30"/>
      <c r="B21" s="30"/>
      <c r="C21" s="30"/>
      <c r="D21" s="116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  <row r="24" spans="1:5" ht="12.75">
      <c r="A24" s="30"/>
      <c r="B24" s="30"/>
      <c r="C24" s="102"/>
      <c r="D24" s="30"/>
      <c r="E24" s="30"/>
    </row>
    <row r="25" spans="1:5" ht="12.75">
      <c r="A25" s="115"/>
      <c r="B25" s="30"/>
      <c r="C25" s="30"/>
      <c r="D25" s="30"/>
      <c r="E25" s="30"/>
    </row>
    <row r="26" spans="1:5" ht="12.75">
      <c r="A26" s="115"/>
      <c r="B26" s="30"/>
      <c r="C26" s="30"/>
      <c r="D26" s="30"/>
      <c r="E26" s="30"/>
    </row>
    <row r="27" spans="1:5" ht="12.75">
      <c r="A27" s="115"/>
      <c r="B27" s="30"/>
      <c r="C27" s="102"/>
      <c r="D27" s="30"/>
      <c r="E27" s="30"/>
    </row>
    <row r="28" spans="1:5" ht="12.75">
      <c r="A28" s="115"/>
      <c r="B28" s="30"/>
      <c r="C28" s="30"/>
      <c r="D28" s="30"/>
      <c r="E28" s="30"/>
    </row>
    <row r="29" spans="1:5" ht="12.75">
      <c r="A29" s="115"/>
      <c r="B29" s="30"/>
      <c r="C29" s="30"/>
      <c r="D29" s="30"/>
      <c r="E29" s="30"/>
    </row>
    <row r="30" spans="1:5" ht="12.75">
      <c r="A30" s="115"/>
      <c r="B30" s="30"/>
      <c r="C30" s="30"/>
      <c r="D30" s="30"/>
      <c r="E30" s="30"/>
    </row>
    <row r="31" spans="1:5" ht="12.75">
      <c r="A31" s="115"/>
      <c r="B31" s="30"/>
      <c r="C31" s="30"/>
      <c r="D31" s="30"/>
      <c r="E31" s="30"/>
    </row>
    <row r="32" spans="1:5" ht="12.75">
      <c r="A32" s="115"/>
      <c r="B32" s="30"/>
      <c r="C32" s="30"/>
      <c r="D32" s="30"/>
      <c r="E32" s="30"/>
    </row>
    <row r="33" spans="1:5" ht="12.75">
      <c r="A33" s="115"/>
      <c r="B33" s="30"/>
      <c r="C33" s="102"/>
      <c r="D33" s="30"/>
      <c r="E33" s="30"/>
    </row>
    <row r="34" spans="1:5" ht="12.75">
      <c r="A34" s="115"/>
      <c r="B34" s="30"/>
      <c r="C34" s="30"/>
      <c r="D34" s="30"/>
      <c r="E34" s="30"/>
    </row>
    <row r="35" spans="1:5" ht="12.75">
      <c r="A35" s="30"/>
      <c r="B35" s="30"/>
      <c r="C35" s="30"/>
      <c r="D35" s="30"/>
      <c r="E35" s="30"/>
    </row>
    <row r="36" spans="1:5" ht="12.75">
      <c r="A36" s="30"/>
      <c r="B36" s="30"/>
      <c r="C36" s="30"/>
      <c r="D36" s="116"/>
      <c r="E36" s="30"/>
    </row>
    <row r="37" spans="1:5" ht="12.75">
      <c r="A37" s="30"/>
      <c r="B37" s="30"/>
      <c r="C37" s="102"/>
      <c r="D37" s="102"/>
      <c r="E37" s="30"/>
    </row>
    <row r="38" spans="1:5" ht="12.75">
      <c r="A38" s="30"/>
      <c r="B38" s="30"/>
      <c r="C38" s="102"/>
      <c r="D38" s="102"/>
      <c r="E38" s="30"/>
    </row>
    <row r="39" spans="1:5" ht="12.75">
      <c r="A39" s="30"/>
      <c r="B39" s="30"/>
      <c r="C39" s="102"/>
      <c r="D39" s="102"/>
      <c r="E39" s="30"/>
    </row>
    <row r="40" spans="1:5" ht="12.75">
      <c r="A40" s="30"/>
      <c r="B40" s="30"/>
      <c r="C40" s="102"/>
      <c r="D40" s="102"/>
      <c r="E40" s="30"/>
    </row>
    <row r="41" spans="1:5" ht="12.75">
      <c r="A41" s="30"/>
      <c r="B41" s="30"/>
      <c r="C41" s="102"/>
      <c r="D41" s="117"/>
      <c r="E41" s="30"/>
    </row>
    <row r="42" spans="1:5" ht="12.75">
      <c r="A42" s="30"/>
      <c r="B42" s="30"/>
      <c r="C42" s="102"/>
      <c r="D42" s="102"/>
      <c r="E42" s="30"/>
    </row>
    <row r="43" spans="1:5" ht="12.75">
      <c r="A43" s="115"/>
      <c r="B43" s="30"/>
      <c r="C43" s="102"/>
      <c r="D43" s="102"/>
      <c r="E43" s="30"/>
    </row>
    <row r="44" spans="1:5" ht="12.75">
      <c r="A44" s="115"/>
      <c r="B44" s="30"/>
      <c r="C44" s="102"/>
      <c r="D44" s="102"/>
      <c r="E44" s="30"/>
    </row>
    <row r="45" spans="1:5" ht="12.75">
      <c r="A45" s="30"/>
      <c r="B45" s="30"/>
      <c r="C45" s="102"/>
      <c r="D45" s="102"/>
      <c r="E45" s="30"/>
    </row>
    <row r="46" spans="1:5" ht="12.75">
      <c r="A46" s="30"/>
      <c r="B46" s="30"/>
      <c r="C46" s="102"/>
      <c r="D46" s="102"/>
      <c r="E46" s="30"/>
    </row>
  </sheetData>
  <sheetProtection/>
  <mergeCells count="5">
    <mergeCell ref="A1:C1"/>
    <mergeCell ref="A2:C2"/>
    <mergeCell ref="A3:C3"/>
    <mergeCell ref="A4:C4"/>
    <mergeCell ref="A5:C5"/>
  </mergeCells>
  <printOptions/>
  <pageMargins left="1.07" right="0.23" top="1" bottom="1" header="0.5" footer="0.5"/>
  <pageSetup horizontalDpi="600" verticalDpi="600" orientation="portrait" r:id="rId1"/>
  <headerFooter alignWithMargins="0">
    <oddHeader xml:space="preserve">&amp;RExhibit___(LK-40)
Page 1 of 3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3"/>
  <sheetViews>
    <sheetView zoomScalePageLayoutView="0" workbookViewId="0" topLeftCell="A1">
      <selection activeCell="C21" sqref="C21"/>
    </sheetView>
  </sheetViews>
  <sheetFormatPr defaultColWidth="12.421875" defaultRowHeight="12.75"/>
  <cols>
    <col min="1" max="1" width="9.8515625" style="118" customWidth="1"/>
    <col min="2" max="2" width="28.28125" style="118" customWidth="1"/>
    <col min="3" max="9" width="12.7109375" style="118" customWidth="1"/>
    <col min="10" max="10" width="12.421875" style="118" customWidth="1"/>
    <col min="11" max="22" width="20.7109375" style="118" customWidth="1"/>
    <col min="23" max="16384" width="12.421875" style="118" customWidth="1"/>
  </cols>
  <sheetData>
    <row r="1" spans="1:9" ht="15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9" ht="15">
      <c r="A2" s="222" t="s">
        <v>83</v>
      </c>
      <c r="B2" s="222"/>
      <c r="C2" s="222"/>
      <c r="D2" s="222"/>
      <c r="E2" s="222"/>
      <c r="F2" s="222"/>
      <c r="G2" s="222"/>
      <c r="H2" s="222"/>
      <c r="I2" s="222"/>
    </row>
    <row r="3" spans="1:9" ht="15">
      <c r="A3" s="222" t="s">
        <v>125</v>
      </c>
      <c r="B3" s="222"/>
      <c r="C3" s="222"/>
      <c r="D3" s="222"/>
      <c r="E3" s="222"/>
      <c r="F3" s="222"/>
      <c r="G3" s="222"/>
      <c r="H3" s="222"/>
      <c r="I3" s="222"/>
    </row>
    <row r="4" spans="1:9" ht="15">
      <c r="A4" s="225" t="s">
        <v>73</v>
      </c>
      <c r="B4" s="225"/>
      <c r="C4" s="225"/>
      <c r="D4" s="225"/>
      <c r="E4" s="225"/>
      <c r="F4" s="225"/>
      <c r="G4" s="225"/>
      <c r="H4" s="225"/>
      <c r="I4" s="225"/>
    </row>
    <row r="5" spans="1:9" ht="15">
      <c r="A5" s="225" t="s">
        <v>82</v>
      </c>
      <c r="B5" s="225"/>
      <c r="C5" s="225"/>
      <c r="D5" s="225"/>
      <c r="E5" s="225"/>
      <c r="F5" s="225"/>
      <c r="G5" s="225"/>
      <c r="H5" s="225"/>
      <c r="I5" s="225"/>
    </row>
    <row r="8" spans="1:10" ht="15">
      <c r="A8" s="160" t="s">
        <v>129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">
      <c r="A9" s="123"/>
      <c r="B9" s="123"/>
      <c r="C9" s="123"/>
      <c r="D9" s="122"/>
      <c r="E9" s="124"/>
      <c r="F9" s="124"/>
      <c r="G9" s="124"/>
      <c r="H9" s="122"/>
      <c r="I9" s="124" t="s">
        <v>86</v>
      </c>
      <c r="J9" s="122"/>
    </row>
    <row r="10" spans="1:10" ht="15">
      <c r="A10" s="125"/>
      <c r="B10" s="125"/>
      <c r="C10" s="124" t="s">
        <v>87</v>
      </c>
      <c r="D10" s="124" t="s">
        <v>88</v>
      </c>
      <c r="E10" s="124"/>
      <c r="F10" s="124"/>
      <c r="G10" s="126" t="s">
        <v>89</v>
      </c>
      <c r="H10" s="125"/>
      <c r="I10" s="124" t="s">
        <v>90</v>
      </c>
      <c r="J10" s="122"/>
    </row>
    <row r="11" spans="1:10" ht="15">
      <c r="A11" s="124" t="s">
        <v>91</v>
      </c>
      <c r="B11" s="124" t="s">
        <v>92</v>
      </c>
      <c r="C11" s="124" t="s">
        <v>93</v>
      </c>
      <c r="D11" s="124" t="s">
        <v>94</v>
      </c>
      <c r="E11" s="124" t="s">
        <v>95</v>
      </c>
      <c r="F11" s="124" t="s">
        <v>96</v>
      </c>
      <c r="G11" s="124" t="s">
        <v>97</v>
      </c>
      <c r="H11" s="124" t="s">
        <v>98</v>
      </c>
      <c r="I11" s="124" t="s">
        <v>99</v>
      </c>
      <c r="J11" s="122"/>
    </row>
    <row r="12" spans="1:10" ht="15">
      <c r="A12" s="127" t="s">
        <v>100</v>
      </c>
      <c r="B12" s="127" t="s">
        <v>101</v>
      </c>
      <c r="C12" s="127" t="s">
        <v>98</v>
      </c>
      <c r="D12" s="127" t="s">
        <v>102</v>
      </c>
      <c r="E12" s="127" t="s">
        <v>103</v>
      </c>
      <c r="F12" s="127" t="s">
        <v>104</v>
      </c>
      <c r="G12" s="127" t="s">
        <v>105</v>
      </c>
      <c r="H12" s="127" t="s">
        <v>106</v>
      </c>
      <c r="I12" s="127" t="s">
        <v>107</v>
      </c>
      <c r="J12" s="122"/>
    </row>
    <row r="13" spans="1:10" ht="15">
      <c r="A13" s="124"/>
      <c r="B13" s="124"/>
      <c r="C13" s="124"/>
      <c r="D13" s="122"/>
      <c r="E13" s="124"/>
      <c r="F13" s="122"/>
      <c r="G13" s="122"/>
      <c r="H13" s="122"/>
      <c r="I13" s="122"/>
      <c r="J13" s="122"/>
    </row>
    <row r="14" spans="1:13" ht="15">
      <c r="A14" s="128"/>
      <c r="B14" s="133" t="s">
        <v>111</v>
      </c>
      <c r="C14" s="133"/>
      <c r="D14" s="130"/>
      <c r="E14" s="131"/>
      <c r="F14" s="130"/>
      <c r="G14" s="130"/>
      <c r="H14" s="132"/>
      <c r="I14" s="131"/>
      <c r="J14" s="128"/>
      <c r="K14" s="119"/>
      <c r="L14" s="119"/>
      <c r="M14" s="119"/>
    </row>
    <row r="15" spans="1:13" ht="15">
      <c r="A15" s="128"/>
      <c r="B15" s="129"/>
      <c r="C15" s="129"/>
      <c r="D15" s="130"/>
      <c r="E15" s="131"/>
      <c r="F15" s="130"/>
      <c r="G15" s="130"/>
      <c r="H15" s="132"/>
      <c r="I15" s="131"/>
      <c r="J15" s="128"/>
      <c r="K15" s="119"/>
      <c r="L15" s="119"/>
      <c r="M15" s="119"/>
    </row>
    <row r="16" spans="1:13" ht="15">
      <c r="A16" s="128"/>
      <c r="B16" s="134" t="s">
        <v>115</v>
      </c>
      <c r="C16" s="134"/>
      <c r="D16" s="130"/>
      <c r="E16" s="131"/>
      <c r="F16" s="130"/>
      <c r="G16" s="130"/>
      <c r="H16" s="132"/>
      <c r="I16" s="131"/>
      <c r="J16" s="128"/>
      <c r="K16" s="119"/>
      <c r="L16" s="119"/>
      <c r="M16" s="119"/>
    </row>
    <row r="17" spans="1:13" ht="15">
      <c r="A17" s="135">
        <v>341</v>
      </c>
      <c r="B17" s="128" t="s">
        <v>108</v>
      </c>
      <c r="C17" s="136">
        <v>0</v>
      </c>
      <c r="D17" s="137">
        <v>66577870</v>
      </c>
      <c r="E17" s="138">
        <v>0</v>
      </c>
      <c r="F17" s="137">
        <f aca="true" t="shared" si="0" ref="F17:F22">D17*(1-C17/100)</f>
        <v>66577870</v>
      </c>
      <c r="G17" s="137">
        <f aca="true" t="shared" si="1" ref="G17:G22">ROUND(F17/I17,0)</f>
        <v>1742876</v>
      </c>
      <c r="H17" s="132">
        <f aca="true" t="shared" si="2" ref="H17:H22">G17/D17</f>
        <v>0.026178007797485862</v>
      </c>
      <c r="I17" s="139">
        <v>38.2</v>
      </c>
      <c r="J17" s="128"/>
      <c r="K17" s="119"/>
      <c r="L17" s="119"/>
      <c r="M17" s="119"/>
    </row>
    <row r="18" spans="1:13" ht="15">
      <c r="A18" s="135">
        <v>342</v>
      </c>
      <c r="B18" s="128" t="s">
        <v>112</v>
      </c>
      <c r="C18" s="136">
        <f>-5*-D49</f>
        <v>-0.7838315625757326</v>
      </c>
      <c r="D18" s="137">
        <v>31069673</v>
      </c>
      <c r="E18" s="138">
        <v>0</v>
      </c>
      <c r="F18" s="137">
        <f t="shared" si="0"/>
        <v>31313206.90336307</v>
      </c>
      <c r="G18" s="137">
        <f t="shared" si="1"/>
        <v>815024</v>
      </c>
      <c r="H18" s="132">
        <f t="shared" si="2"/>
        <v>0.02623213961730463</v>
      </c>
      <c r="I18" s="139">
        <v>38.42</v>
      </c>
      <c r="J18" s="128"/>
      <c r="K18" s="119"/>
      <c r="L18" s="119"/>
      <c r="M18" s="119"/>
    </row>
    <row r="19" spans="1:13" ht="15">
      <c r="A19" s="135">
        <v>343</v>
      </c>
      <c r="B19" s="128" t="s">
        <v>116</v>
      </c>
      <c r="C19" s="136">
        <f>-5*-D50</f>
        <v>-0.9439791223619625</v>
      </c>
      <c r="D19" s="137">
        <v>102086067</v>
      </c>
      <c r="E19" s="138">
        <v>0</v>
      </c>
      <c r="F19" s="137">
        <f t="shared" si="0"/>
        <v>103049738.15932046</v>
      </c>
      <c r="G19" s="137">
        <f t="shared" si="1"/>
        <v>2734866</v>
      </c>
      <c r="H19" s="132">
        <f t="shared" si="2"/>
        <v>0.026789806683413516</v>
      </c>
      <c r="I19" s="139">
        <v>37.68</v>
      </c>
      <c r="J19" s="128"/>
      <c r="K19" s="119"/>
      <c r="L19" s="119"/>
      <c r="M19" s="119"/>
    </row>
    <row r="20" spans="1:13" ht="15">
      <c r="A20" s="135">
        <v>344.1</v>
      </c>
      <c r="B20" s="128" t="s">
        <v>113</v>
      </c>
      <c r="C20" s="136">
        <f>-10*-D51</f>
        <v>-2.9829393958184767</v>
      </c>
      <c r="D20" s="137">
        <v>199733610</v>
      </c>
      <c r="E20" s="138">
        <v>0</v>
      </c>
      <c r="F20" s="137">
        <f t="shared" si="0"/>
        <v>205691542.53938046</v>
      </c>
      <c r="G20" s="137">
        <f t="shared" si="1"/>
        <v>5818714</v>
      </c>
      <c r="H20" s="132">
        <f t="shared" si="2"/>
        <v>0.029132372864036252</v>
      </c>
      <c r="I20" s="139">
        <v>35.35</v>
      </c>
      <c r="J20" s="128"/>
      <c r="K20" s="119"/>
      <c r="L20" s="119"/>
      <c r="M20" s="119"/>
    </row>
    <row r="21" spans="1:13" ht="15">
      <c r="A21" s="135">
        <v>345</v>
      </c>
      <c r="B21" s="128" t="s">
        <v>109</v>
      </c>
      <c r="C21" s="136">
        <f>-5*-D52</f>
        <v>-1.6746545102670407</v>
      </c>
      <c r="D21" s="137">
        <v>35508197</v>
      </c>
      <c r="E21" s="138">
        <v>0</v>
      </c>
      <c r="F21" s="137">
        <f t="shared" si="0"/>
        <v>36102836.62257501</v>
      </c>
      <c r="G21" s="137">
        <f t="shared" si="1"/>
        <v>1021875</v>
      </c>
      <c r="H21" s="132">
        <f t="shared" si="2"/>
        <v>0.028778566256123902</v>
      </c>
      <c r="I21" s="139">
        <v>35.33</v>
      </c>
      <c r="J21" s="128"/>
      <c r="K21" s="119"/>
      <c r="L21" s="119"/>
      <c r="M21" s="119"/>
    </row>
    <row r="22" spans="1:13" ht="15">
      <c r="A22" s="135">
        <v>346</v>
      </c>
      <c r="B22" s="128" t="s">
        <v>114</v>
      </c>
      <c r="C22" s="136">
        <v>0</v>
      </c>
      <c r="D22" s="140">
        <v>8877049</v>
      </c>
      <c r="E22" s="141">
        <v>0</v>
      </c>
      <c r="F22" s="140">
        <f t="shared" si="0"/>
        <v>8877049</v>
      </c>
      <c r="G22" s="140">
        <f t="shared" si="1"/>
        <v>250693</v>
      </c>
      <c r="H22" s="142">
        <f t="shared" si="2"/>
        <v>0.028240578597684883</v>
      </c>
      <c r="I22" s="143">
        <v>35.41</v>
      </c>
      <c r="J22" s="128"/>
      <c r="K22" s="119"/>
      <c r="L22" s="119"/>
      <c r="M22" s="119"/>
    </row>
    <row r="23" spans="1:13" ht="15">
      <c r="A23" s="144"/>
      <c r="B23" s="128"/>
      <c r="C23" s="128"/>
      <c r="D23" s="130"/>
      <c r="E23" s="145"/>
      <c r="F23" s="146"/>
      <c r="G23" s="146"/>
      <c r="H23" s="147"/>
      <c r="I23" s="131"/>
      <c r="J23" s="128"/>
      <c r="K23" s="119"/>
      <c r="L23" s="119"/>
      <c r="M23" s="119"/>
    </row>
    <row r="24" spans="1:13" ht="15" thickBot="1">
      <c r="A24" s="144" t="s">
        <v>110</v>
      </c>
      <c r="B24" s="128" t="s">
        <v>67</v>
      </c>
      <c r="C24" s="128"/>
      <c r="D24" s="164">
        <f>SUM(D17:D23)</f>
        <v>443852466</v>
      </c>
      <c r="E24" s="165">
        <f>SUM(E17:E23)</f>
        <v>0</v>
      </c>
      <c r="F24" s="164">
        <f>SUM(F17:F23)</f>
        <v>451612243.224639</v>
      </c>
      <c r="G24" s="164">
        <f>SUM(G17:G23)</f>
        <v>12384048</v>
      </c>
      <c r="H24" s="148">
        <f>ROUND(G24/D24,4)</f>
        <v>0.0279</v>
      </c>
      <c r="I24" s="149">
        <f>F24/G24</f>
        <v>36.467255555262625</v>
      </c>
      <c r="J24" s="128"/>
      <c r="K24" s="119"/>
      <c r="L24" s="119"/>
      <c r="M24" s="119"/>
    </row>
    <row r="25" spans="1:13" ht="15" thickTop="1">
      <c r="A25" s="144"/>
      <c r="B25" s="128"/>
      <c r="C25" s="128"/>
      <c r="D25" s="150"/>
      <c r="E25" s="151"/>
      <c r="F25" s="150"/>
      <c r="G25" s="150"/>
      <c r="H25" s="132"/>
      <c r="I25" s="152"/>
      <c r="J25" s="128"/>
      <c r="K25" s="119"/>
      <c r="L25" s="119"/>
      <c r="M25" s="119"/>
    </row>
    <row r="26" spans="1:13" ht="15">
      <c r="A26" s="144"/>
      <c r="B26" s="128"/>
      <c r="C26" s="128"/>
      <c r="D26" s="150"/>
      <c r="E26" s="151"/>
      <c r="F26" s="150"/>
      <c r="G26" s="150"/>
      <c r="H26" s="132"/>
      <c r="I26" s="152"/>
      <c r="J26" s="128"/>
      <c r="K26" s="119"/>
      <c r="L26" s="119"/>
      <c r="M26" s="119"/>
    </row>
    <row r="27" spans="1:13" ht="15">
      <c r="A27" s="144"/>
      <c r="B27" s="128"/>
      <c r="C27" s="128"/>
      <c r="D27" s="150"/>
      <c r="E27" s="151"/>
      <c r="F27" s="150"/>
      <c r="G27" s="150"/>
      <c r="H27" s="132"/>
      <c r="I27" s="152"/>
      <c r="J27" s="128"/>
      <c r="K27" s="119"/>
      <c r="L27" s="119"/>
      <c r="M27" s="119"/>
    </row>
    <row r="28" spans="1:10" ht="15">
      <c r="A28" s="122" t="s">
        <v>119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5">
      <c r="A29" s="122" t="s">
        <v>117</v>
      </c>
      <c r="B29" s="122"/>
      <c r="C29" s="122"/>
      <c r="D29" s="122"/>
      <c r="E29" s="122" t="s">
        <v>132</v>
      </c>
      <c r="F29" s="122"/>
      <c r="G29" s="122"/>
      <c r="H29" s="122"/>
      <c r="I29" s="122"/>
      <c r="J29" s="122"/>
    </row>
    <row r="30" spans="1:10" ht="15">
      <c r="A30" s="153">
        <v>42186</v>
      </c>
      <c r="B30" s="154">
        <v>440312137.23285323</v>
      </c>
      <c r="C30" s="122"/>
      <c r="D30" s="122"/>
      <c r="E30" s="155">
        <f>B30*($H$24/12)</f>
        <v>1023725.7190663839</v>
      </c>
      <c r="F30" s="122"/>
      <c r="G30" s="122"/>
      <c r="H30" s="122"/>
      <c r="I30" s="122"/>
      <c r="J30" s="122"/>
    </row>
    <row r="31" spans="1:10" ht="15">
      <c r="A31" s="153">
        <v>42217</v>
      </c>
      <c r="B31" s="154">
        <v>441347393.52285326</v>
      </c>
      <c r="C31" s="122"/>
      <c r="D31" s="122"/>
      <c r="E31" s="155">
        <f aca="true" t="shared" si="3" ref="E31:E41">B31*($H$24/12)</f>
        <v>1026132.689940634</v>
      </c>
      <c r="F31" s="122"/>
      <c r="G31" s="122"/>
      <c r="H31" s="122"/>
      <c r="I31" s="122"/>
      <c r="J31" s="122"/>
    </row>
    <row r="32" spans="1:22" ht="15">
      <c r="A32" s="153">
        <v>42248</v>
      </c>
      <c r="B32" s="154">
        <v>442382649.8128533</v>
      </c>
      <c r="C32" s="122"/>
      <c r="D32" s="122"/>
      <c r="E32" s="155">
        <f t="shared" si="3"/>
        <v>1028539.660814884</v>
      </c>
      <c r="F32" s="122"/>
      <c r="G32" s="122"/>
      <c r="H32" s="122"/>
      <c r="I32" s="122"/>
      <c r="J32" s="12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11" ht="15">
      <c r="A33" s="153">
        <v>42278</v>
      </c>
      <c r="B33" s="154">
        <v>443059106.1028533</v>
      </c>
      <c r="C33" s="122"/>
      <c r="D33" s="122"/>
      <c r="E33" s="155">
        <f t="shared" si="3"/>
        <v>1030112.421689134</v>
      </c>
      <c r="F33" s="122"/>
      <c r="G33" s="122"/>
      <c r="H33" s="122"/>
      <c r="I33" s="122"/>
      <c r="J33" s="122"/>
      <c r="K33" s="121"/>
    </row>
    <row r="34" spans="1:10" ht="15">
      <c r="A34" s="153">
        <v>42309</v>
      </c>
      <c r="B34" s="154">
        <v>443376762.3928533</v>
      </c>
      <c r="C34" s="122"/>
      <c r="D34" s="122"/>
      <c r="E34" s="155">
        <f t="shared" si="3"/>
        <v>1030850.9725633841</v>
      </c>
      <c r="F34" s="122"/>
      <c r="G34" s="122"/>
      <c r="H34" s="122"/>
      <c r="I34" s="122"/>
      <c r="J34" s="122"/>
    </row>
    <row r="35" spans="1:10" ht="15">
      <c r="A35" s="153">
        <v>42339</v>
      </c>
      <c r="B35" s="154">
        <v>443694028.68285334</v>
      </c>
      <c r="C35" s="122"/>
      <c r="D35" s="122"/>
      <c r="E35" s="155">
        <f t="shared" si="3"/>
        <v>1031588.6166876341</v>
      </c>
      <c r="F35" s="122"/>
      <c r="G35" s="122"/>
      <c r="H35" s="122"/>
      <c r="I35" s="122"/>
      <c r="J35" s="122"/>
    </row>
    <row r="36" spans="1:10" ht="15">
      <c r="A36" s="153">
        <v>42370</v>
      </c>
      <c r="B36" s="154">
        <v>443852466.8278534</v>
      </c>
      <c r="C36" s="122"/>
      <c r="D36" s="122"/>
      <c r="E36" s="155">
        <f t="shared" si="3"/>
        <v>1031956.9853747592</v>
      </c>
      <c r="F36" s="122"/>
      <c r="G36" s="122"/>
      <c r="H36" s="122"/>
      <c r="I36" s="122"/>
      <c r="J36" s="122"/>
    </row>
    <row r="37" spans="1:10" ht="15">
      <c r="A37" s="153">
        <v>42401</v>
      </c>
      <c r="B37" s="154">
        <v>443852466.8278534</v>
      </c>
      <c r="C37" s="122"/>
      <c r="D37" s="122"/>
      <c r="E37" s="155">
        <f t="shared" si="3"/>
        <v>1031956.9853747592</v>
      </c>
      <c r="F37" s="122"/>
      <c r="G37" s="122"/>
      <c r="H37" s="122"/>
      <c r="I37" s="122"/>
      <c r="J37" s="122"/>
    </row>
    <row r="38" spans="1:10" ht="15">
      <c r="A38" s="153">
        <v>42430</v>
      </c>
      <c r="B38" s="154">
        <v>443852466.8278534</v>
      </c>
      <c r="C38" s="122"/>
      <c r="D38" s="122"/>
      <c r="E38" s="155">
        <f t="shared" si="3"/>
        <v>1031956.9853747592</v>
      </c>
      <c r="F38" s="122"/>
      <c r="G38" s="122"/>
      <c r="H38" s="122"/>
      <c r="I38" s="122"/>
      <c r="J38" s="122"/>
    </row>
    <row r="39" spans="1:10" ht="15">
      <c r="A39" s="153">
        <v>42461</v>
      </c>
      <c r="B39" s="154">
        <v>443852466.8278534</v>
      </c>
      <c r="C39" s="122"/>
      <c r="D39" s="122"/>
      <c r="E39" s="155">
        <f t="shared" si="3"/>
        <v>1031956.9853747592</v>
      </c>
      <c r="F39" s="122"/>
      <c r="G39" s="122"/>
      <c r="H39" s="122"/>
      <c r="I39" s="122"/>
      <c r="J39" s="122"/>
    </row>
    <row r="40" spans="1:10" ht="15">
      <c r="A40" s="153">
        <v>42491</v>
      </c>
      <c r="B40" s="154">
        <v>443852466.8278534</v>
      </c>
      <c r="C40" s="122"/>
      <c r="D40" s="122"/>
      <c r="E40" s="155">
        <f t="shared" si="3"/>
        <v>1031956.9853747592</v>
      </c>
      <c r="F40" s="122"/>
      <c r="G40" s="122"/>
      <c r="H40" s="122"/>
      <c r="I40" s="122"/>
      <c r="J40" s="122"/>
    </row>
    <row r="41" spans="1:10" ht="15">
      <c r="A41" s="153">
        <v>42522</v>
      </c>
      <c r="B41" s="154">
        <v>443852466.8278534</v>
      </c>
      <c r="C41" s="122"/>
      <c r="D41" s="122"/>
      <c r="E41" s="156">
        <f t="shared" si="3"/>
        <v>1031956.9853747592</v>
      </c>
      <c r="F41" s="122"/>
      <c r="G41" s="122"/>
      <c r="H41" s="122"/>
      <c r="I41" s="122"/>
      <c r="J41" s="122"/>
    </row>
    <row r="42" spans="1:10" ht="15">
      <c r="A42" s="122"/>
      <c r="B42" s="122"/>
      <c r="C42" s="122"/>
      <c r="D42" s="122"/>
      <c r="E42" s="155"/>
      <c r="F42" s="122"/>
      <c r="G42" s="122"/>
      <c r="H42" s="122"/>
      <c r="I42" s="122"/>
      <c r="J42" s="122"/>
    </row>
    <row r="43" spans="1:10" ht="15" thickBot="1">
      <c r="A43" s="122"/>
      <c r="B43" s="122"/>
      <c r="C43" s="122"/>
      <c r="D43" s="122"/>
      <c r="E43" s="157">
        <f>SUM(E30:E42)</f>
        <v>12362691.99301061</v>
      </c>
      <c r="F43" s="122"/>
      <c r="G43" s="122"/>
      <c r="H43" s="122"/>
      <c r="I43" s="122"/>
      <c r="J43" s="122"/>
    </row>
    <row r="44" spans="1:10" ht="15" thickTop="1">
      <c r="A44" s="122"/>
      <c r="B44" s="122"/>
      <c r="C44" s="122"/>
      <c r="D44" s="122"/>
      <c r="E44" s="155"/>
      <c r="F44" s="122"/>
      <c r="G44" s="122"/>
      <c r="H44" s="122"/>
      <c r="I44" s="122"/>
      <c r="J44" s="122"/>
    </row>
    <row r="45" spans="1:10" ht="1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15">
      <c r="A46" s="122" t="s">
        <v>121</v>
      </c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4" ht="15">
      <c r="A47" s="122"/>
      <c r="B47" s="122"/>
      <c r="C47" s="122"/>
      <c r="D47" s="122" t="s">
        <v>122</v>
      </c>
      <c r="E47" s="122"/>
      <c r="F47" s="122" t="s">
        <v>123</v>
      </c>
      <c r="G47" s="122"/>
      <c r="H47" s="122" t="s">
        <v>124</v>
      </c>
      <c r="I47" s="122"/>
      <c r="J47" s="122"/>
      <c r="M47" s="122" t="s">
        <v>121</v>
      </c>
      <c r="N47" s="161"/>
    </row>
    <row r="48" spans="1:14" ht="15">
      <c r="A48" s="135">
        <v>341</v>
      </c>
      <c r="B48" s="128" t="s">
        <v>108</v>
      </c>
      <c r="C48" s="122"/>
      <c r="D48" s="158">
        <f aca="true" t="shared" si="4" ref="D48:D53">M48/N48</f>
        <v>-0.17877872859372254</v>
      </c>
      <c r="E48" s="122"/>
      <c r="F48" s="159">
        <f aca="true" t="shared" si="5" ref="F48:F53">-1-D48</f>
        <v>-0.8212212714062774</v>
      </c>
      <c r="G48" s="122"/>
      <c r="H48" s="159">
        <f aca="true" t="shared" si="6" ref="H48:H53">D48+F48</f>
        <v>-1</v>
      </c>
      <c r="I48" s="122"/>
      <c r="J48" s="122"/>
      <c r="M48" s="161">
        <f>-12108915.7</f>
        <v>-12108915.7</v>
      </c>
      <c r="N48" s="161">
        <f>67731300</f>
        <v>67731300</v>
      </c>
    </row>
    <row r="49" spans="1:14" ht="15">
      <c r="A49" s="135">
        <v>342</v>
      </c>
      <c r="B49" s="128" t="s">
        <v>112</v>
      </c>
      <c r="C49" s="122"/>
      <c r="D49" s="158">
        <f t="shared" si="4"/>
        <v>-0.15676631251514653</v>
      </c>
      <c r="E49" s="122"/>
      <c r="F49" s="159">
        <f t="shared" si="5"/>
        <v>-0.8432336874848535</v>
      </c>
      <c r="G49" s="122"/>
      <c r="H49" s="159">
        <f t="shared" si="6"/>
        <v>-1</v>
      </c>
      <c r="I49" s="122"/>
      <c r="J49" s="122"/>
      <c r="M49" s="161">
        <f>-4955060.2</f>
        <v>-4955060.2</v>
      </c>
      <c r="N49" s="161">
        <f>31607940</f>
        <v>31607940</v>
      </c>
    </row>
    <row r="50" spans="1:14" ht="15">
      <c r="A50" s="135">
        <v>343</v>
      </c>
      <c r="B50" s="128" t="s">
        <v>116</v>
      </c>
      <c r="C50" s="122"/>
      <c r="D50" s="158">
        <f t="shared" si="4"/>
        <v>-0.1887958244723925</v>
      </c>
      <c r="E50" s="122"/>
      <c r="F50" s="159">
        <f t="shared" si="5"/>
        <v>-0.8112041755276075</v>
      </c>
      <c r="G50" s="122"/>
      <c r="H50" s="159">
        <f t="shared" si="6"/>
        <v>-1</v>
      </c>
      <c r="I50" s="122"/>
      <c r="J50" s="122"/>
      <c r="M50" s="161">
        <f>-19607326.16</f>
        <v>-19607326.16</v>
      </c>
      <c r="N50" s="161">
        <f>103854660</f>
        <v>103854660</v>
      </c>
    </row>
    <row r="51" spans="1:14" ht="15">
      <c r="A51" s="135">
        <v>344.1</v>
      </c>
      <c r="B51" s="128" t="s">
        <v>113</v>
      </c>
      <c r="C51" s="122"/>
      <c r="D51" s="158">
        <f t="shared" si="4"/>
        <v>-0.2982939395818477</v>
      </c>
      <c r="E51" s="122"/>
      <c r="F51" s="159">
        <f t="shared" si="5"/>
        <v>-0.7017060604181523</v>
      </c>
      <c r="G51" s="122"/>
      <c r="H51" s="159">
        <f t="shared" si="6"/>
        <v>-1</v>
      </c>
      <c r="I51" s="122"/>
      <c r="J51" s="122"/>
      <c r="M51" s="161">
        <f>-60611508.93</f>
        <v>-60611508.93</v>
      </c>
      <c r="N51" s="161">
        <f>203193900</f>
        <v>203193900</v>
      </c>
    </row>
    <row r="52" spans="1:14" ht="15">
      <c r="A52" s="135">
        <v>345</v>
      </c>
      <c r="B52" s="128" t="s">
        <v>109</v>
      </c>
      <c r="C52" s="122"/>
      <c r="D52" s="158">
        <f t="shared" si="4"/>
        <v>-0.33493090205340814</v>
      </c>
      <c r="E52" s="122"/>
      <c r="F52" s="159">
        <f t="shared" si="5"/>
        <v>-0.6650690979465919</v>
      </c>
      <c r="G52" s="122"/>
      <c r="H52" s="159">
        <f t="shared" si="6"/>
        <v>-1</v>
      </c>
      <c r="I52" s="122"/>
      <c r="J52" s="122"/>
      <c r="M52" s="161">
        <f>-12098829.55</f>
        <v>-12098829.55</v>
      </c>
      <c r="N52" s="161">
        <f>36123360</f>
        <v>36123360</v>
      </c>
    </row>
    <row r="53" spans="1:14" ht="15">
      <c r="A53" s="135">
        <v>346</v>
      </c>
      <c r="B53" s="128" t="s">
        <v>114</v>
      </c>
      <c r="C53" s="122"/>
      <c r="D53" s="158">
        <f t="shared" si="4"/>
        <v>-0.3425398478989773</v>
      </c>
      <c r="E53" s="122"/>
      <c r="F53" s="159">
        <f t="shared" si="5"/>
        <v>-0.6574601521010227</v>
      </c>
      <c r="G53" s="122"/>
      <c r="H53" s="159">
        <f t="shared" si="6"/>
        <v>-1</v>
      </c>
      <c r="I53" s="122"/>
      <c r="J53" s="122"/>
      <c r="M53" s="163">
        <f>-3093422.56</f>
        <v>-3093422.56</v>
      </c>
      <c r="N53" s="163">
        <f>9030840</f>
        <v>9030840</v>
      </c>
    </row>
    <row r="54" spans="1:14" ht="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M54" s="161"/>
      <c r="N54" s="161"/>
    </row>
    <row r="55" spans="1:14" ht="1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M55" s="162">
        <f>SUM(M48:M54)</f>
        <v>-112475063.10000001</v>
      </c>
      <c r="N55" s="162">
        <f>SUM(N48:N54)</f>
        <v>451542000</v>
      </c>
    </row>
    <row r="56" spans="1:14" ht="1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M56" s="122"/>
      <c r="N56" s="122"/>
    </row>
    <row r="57" spans="1:14" ht="1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M57" s="122"/>
      <c r="N57" s="122"/>
    </row>
    <row r="58" spans="1:10" ht="15">
      <c r="A58" s="122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15">
      <c r="A59" s="122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10" ht="15">
      <c r="A60" s="122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ht="15">
      <c r="A61" s="122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15">
      <c r="A62" s="122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ht="15">
      <c r="A63" s="122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15">
      <c r="A64" s="122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ht="15">
      <c r="A65" s="122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ht="15">
      <c r="A66" s="122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5">
      <c r="A67" s="122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ht="15">
      <c r="A68" s="122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ht="15">
      <c r="A69" s="122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ht="15">
      <c r="A70" s="122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ht="15">
      <c r="A71" s="122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ht="15">
      <c r="A72" s="122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ht="15">
      <c r="A73" s="122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ht="15">
      <c r="A74" s="122"/>
      <c r="B74" s="122"/>
      <c r="C74" s="122"/>
      <c r="D74" s="122"/>
      <c r="E74" s="122"/>
      <c r="F74" s="122"/>
      <c r="G74" s="122"/>
      <c r="H74" s="122"/>
      <c r="I74" s="122"/>
      <c r="J74" s="122"/>
    </row>
    <row r="75" spans="1:10" ht="15">
      <c r="A75" s="122"/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10" ht="15">
      <c r="A76" s="122"/>
      <c r="B76" s="122"/>
      <c r="C76" s="122"/>
      <c r="D76" s="122"/>
      <c r="E76" s="122"/>
      <c r="F76" s="122"/>
      <c r="G76" s="122"/>
      <c r="H76" s="122"/>
      <c r="I76" s="122"/>
      <c r="J76" s="122"/>
    </row>
    <row r="77" spans="1:10" ht="15">
      <c r="A77" s="122"/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" ht="15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ht="15">
      <c r="A79" s="122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0" ht="15">
      <c r="A80" s="122"/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15">
      <c r="A81" s="122"/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15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15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15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ht="15">
      <c r="A85" s="122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ht="15">
      <c r="A86" s="122"/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0" ht="15">
      <c r="A87" s="122"/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 ht="15">
      <c r="A88" s="122"/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 ht="15">
      <c r="A89" s="122"/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 ht="15">
      <c r="A91" s="122"/>
      <c r="B91" s="122"/>
      <c r="C91" s="122"/>
      <c r="D91" s="122"/>
      <c r="E91" s="122"/>
      <c r="F91" s="122"/>
      <c r="G91" s="122"/>
      <c r="H91" s="122"/>
      <c r="I91" s="122"/>
      <c r="J91" s="122"/>
    </row>
    <row r="92" spans="1:10" ht="15">
      <c r="A92" s="122"/>
      <c r="B92" s="122"/>
      <c r="C92" s="122"/>
      <c r="D92" s="122"/>
      <c r="E92" s="122"/>
      <c r="F92" s="122"/>
      <c r="G92" s="122"/>
      <c r="H92" s="122"/>
      <c r="I92" s="122"/>
      <c r="J92" s="122"/>
    </row>
    <row r="93" spans="1:10" ht="15">
      <c r="A93" s="122"/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10" ht="15">
      <c r="A94" s="122"/>
      <c r="B94" s="122"/>
      <c r="C94" s="122"/>
      <c r="D94" s="122"/>
      <c r="E94" s="122"/>
      <c r="F94" s="122"/>
      <c r="G94" s="122"/>
      <c r="H94" s="122"/>
      <c r="I94" s="122"/>
      <c r="J94" s="122"/>
    </row>
    <row r="95" spans="1:10" ht="15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ht="1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ht="1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ht="1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1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ht="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ht="1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ht="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ht="1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ht="1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ht="1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pans="1:10" ht="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0" ht="1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</row>
    <row r="109" spans="1:10" ht="1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</row>
    <row r="110" spans="1:10" ht="1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</row>
    <row r="111" spans="1:10" ht="1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</row>
    <row r="112" spans="1:10" ht="1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</row>
    <row r="113" spans="1:10" ht="1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</row>
    <row r="114" spans="1:10" ht="1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</row>
    <row r="115" spans="1:10" ht="1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</row>
    <row r="116" spans="1:10" ht="1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</row>
    <row r="117" spans="1:10" ht="1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</row>
    <row r="118" spans="1:10" ht="1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</row>
    <row r="119" spans="1:10" ht="1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</row>
    <row r="120" spans="1:10" ht="1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</row>
    <row r="121" spans="1:10" ht="1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</row>
    <row r="122" spans="1:10" ht="1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</row>
    <row r="123" spans="1:10" ht="1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</row>
    <row r="124" spans="1:10" ht="1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</row>
    <row r="125" spans="1:10" ht="1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</row>
    <row r="126" spans="1:10" ht="1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</row>
    <row r="127" spans="1:10" ht="1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</row>
    <row r="128" spans="1:10" ht="1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 ht="1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1:10" ht="1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</row>
    <row r="131" spans="1:10" ht="1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</row>
    <row r="132" spans="1:10" ht="1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</row>
    <row r="133" spans="1:10" ht="1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</row>
    <row r="134" spans="1:10" ht="1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</row>
    <row r="135" spans="1:10" ht="1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</row>
    <row r="136" spans="1:10" ht="1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</row>
    <row r="137" spans="1:10" ht="1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</row>
    <row r="138" spans="1:10" ht="1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</row>
    <row r="139" spans="1:10" ht="1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</row>
    <row r="140" spans="1:10" ht="1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</row>
    <row r="141" spans="1:10" ht="1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</row>
    <row r="142" spans="1:10" ht="1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</row>
    <row r="143" spans="1:10" ht="1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</row>
    <row r="144" spans="1:10" ht="1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</row>
    <row r="145" spans="1:10" ht="1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</row>
    <row r="146" spans="1:10" ht="1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</row>
    <row r="147" spans="1:10" ht="1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</row>
    <row r="148" spans="1:10" ht="1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</row>
    <row r="149" spans="1:10" ht="1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</row>
    <row r="150" spans="1:10" ht="1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</row>
    <row r="151" spans="1:10" ht="1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</row>
    <row r="152" spans="1:10" ht="1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</row>
    <row r="153" spans="1:10" ht="1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1:10" ht="1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10" ht="1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</row>
    <row r="156" spans="1:10" ht="1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1:10" ht="1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</row>
    <row r="158" spans="1:10" ht="1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</row>
    <row r="159" spans="1:10" ht="1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</row>
    <row r="160" spans="1:10" ht="1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</row>
    <row r="161" spans="1:10" ht="1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</row>
    <row r="162" spans="1:10" ht="1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</row>
    <row r="163" spans="1:10" ht="1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</row>
    <row r="164" spans="1:10" ht="1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</row>
    <row r="165" spans="1:10" ht="1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</row>
    <row r="166" spans="1:10" ht="1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</row>
    <row r="167" spans="1:10" ht="1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</row>
    <row r="168" spans="1:10" ht="1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</row>
    <row r="169" spans="1:10" ht="1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</row>
    <row r="170" spans="1:10" ht="1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</row>
    <row r="171" spans="1:10" ht="1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</row>
    <row r="172" spans="1:10" ht="1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</row>
    <row r="173" spans="1:10" ht="1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</row>
    <row r="174" spans="1:10" ht="1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</row>
    <row r="175" spans="1:10" ht="1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</row>
    <row r="176" spans="1:10" ht="1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</row>
    <row r="177" spans="1:10" ht="1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</row>
    <row r="178" spans="1:10" ht="1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 ht="1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 ht="1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</row>
    <row r="181" spans="1:10" ht="1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</row>
    <row r="182" spans="1:10" ht="1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</row>
    <row r="183" spans="1:10" ht="1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</row>
    <row r="184" spans="1:10" ht="1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</row>
    <row r="185" spans="1:10" ht="1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</row>
    <row r="186" spans="1:10" ht="1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</row>
    <row r="187" spans="1:10" ht="1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</row>
    <row r="188" spans="1:10" ht="1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</row>
    <row r="189" spans="1:10" ht="1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</row>
    <row r="190" spans="1:10" ht="1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</row>
    <row r="191" spans="1:10" ht="1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</row>
    <row r="192" spans="1:10" ht="1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</row>
    <row r="193" spans="1:10" ht="1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</row>
    <row r="194" spans="1:10" ht="1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</row>
    <row r="195" spans="1:10" ht="1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</row>
    <row r="196" spans="1:10" ht="1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</row>
    <row r="197" spans="1:10" ht="1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</row>
    <row r="198" spans="1:10" ht="1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</row>
    <row r="199" spans="1:10" ht="1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</row>
    <row r="200" spans="1:10" ht="1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</row>
    <row r="201" spans="1:10" ht="1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</row>
    <row r="202" spans="1:10" ht="1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</row>
    <row r="203" spans="1:10" ht="1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</row>
    <row r="204" spans="1:10" ht="1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</row>
    <row r="205" spans="1:10" ht="1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</row>
    <row r="206" spans="1:10" ht="1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</row>
    <row r="207" spans="1:10" ht="1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</row>
    <row r="208" spans="1:10" ht="1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</row>
    <row r="209" spans="1:10" ht="1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</row>
    <row r="210" spans="1:10" ht="1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</row>
    <row r="211" spans="1:10" ht="1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</row>
    <row r="212" spans="1:10" ht="1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</row>
    <row r="213" spans="1:10" ht="1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ht="1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</row>
    <row r="215" spans="1:10" ht="1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</row>
    <row r="216" spans="1:10" ht="1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</row>
    <row r="217" spans="1:10" ht="1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</row>
    <row r="218" spans="1:10" ht="1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</row>
    <row r="219" spans="1:10" ht="1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</row>
    <row r="220" spans="1:10" ht="1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</row>
    <row r="221" spans="1:10" ht="1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</row>
    <row r="222" spans="1:10" ht="1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</row>
    <row r="223" spans="1:10" ht="1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</row>
    <row r="224" spans="1:10" ht="1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</row>
    <row r="225" spans="1:10" ht="1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</row>
    <row r="226" spans="1:10" ht="1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</row>
    <row r="227" spans="1:10" ht="1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</row>
    <row r="228" spans="1:10" ht="1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</row>
    <row r="229" spans="1:10" ht="1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</row>
    <row r="230" spans="1:10" ht="1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</row>
    <row r="231" spans="1:10" ht="1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</row>
    <row r="232" spans="1:10" ht="1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</row>
    <row r="233" spans="1:10" ht="1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</row>
    <row r="234" spans="1:10" ht="1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</row>
    <row r="235" spans="1:10" ht="1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</row>
    <row r="236" spans="1:10" ht="1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</row>
    <row r="237" spans="1:10" ht="1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</row>
    <row r="238" spans="1:10" ht="1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</row>
    <row r="239" spans="1:10" ht="1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</row>
    <row r="240" spans="1:10" ht="1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</row>
    <row r="241" spans="1:10" ht="1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</row>
    <row r="242" spans="1:10" ht="1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</row>
    <row r="243" spans="1:10" ht="1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</row>
    <row r="244" spans="1:10" ht="1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</row>
    <row r="245" spans="1:10" ht="1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</row>
    <row r="246" spans="1:10" ht="1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</row>
    <row r="247" spans="1:10" ht="1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</row>
    <row r="248" spans="1:10" ht="1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</row>
    <row r="249" spans="1:10" ht="1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</row>
    <row r="250" spans="1:10" ht="1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</row>
    <row r="251" spans="1:10" ht="1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</row>
    <row r="252" spans="1:10" ht="1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</row>
    <row r="253" spans="1:10" ht="1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0" ht="1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0" ht="1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</row>
    <row r="256" spans="1:10" ht="1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</row>
    <row r="257" spans="1:10" ht="1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</row>
    <row r="258" spans="1:10" ht="1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</row>
    <row r="259" spans="1:10" ht="1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</row>
    <row r="260" spans="1:10" ht="1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</row>
    <row r="261" spans="1:10" ht="1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</row>
    <row r="262" spans="1:10" ht="1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</row>
    <row r="263" spans="1:10" ht="1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</row>
    <row r="264" spans="1:10" ht="1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</row>
    <row r="265" spans="1:10" ht="1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</row>
    <row r="266" spans="1:10" ht="1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</row>
    <row r="267" spans="1:10" ht="1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</row>
    <row r="268" spans="1:10" ht="1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</row>
    <row r="269" spans="1:10" ht="1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</row>
    <row r="270" spans="1:10" ht="1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</row>
    <row r="271" spans="1:10" ht="1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</row>
    <row r="272" spans="1:10" ht="1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</row>
    <row r="273" spans="1:10" ht="1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</row>
    <row r="274" spans="1:10" ht="1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</row>
    <row r="275" spans="1:10" ht="1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</row>
    <row r="276" spans="1:10" ht="1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</row>
    <row r="277" spans="1:10" ht="1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</row>
    <row r="278" spans="1:10" ht="1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</row>
    <row r="279" spans="1:10" ht="1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</row>
    <row r="280" spans="1:10" ht="1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</row>
    <row r="281" spans="1:10" ht="1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</row>
    <row r="282" spans="1:10" ht="1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</row>
    <row r="283" spans="1:10" ht="1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</row>
    <row r="284" spans="1:10" ht="1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</row>
    <row r="285" spans="1:10" ht="1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</row>
    <row r="286" spans="1:10" ht="1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</row>
    <row r="287" spans="1:10" ht="1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</row>
    <row r="288" spans="1:10" ht="1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</row>
    <row r="289" spans="1:10" ht="1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</row>
    <row r="290" spans="1:10" ht="1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</row>
    <row r="291" spans="1:10" ht="1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</row>
    <row r="292" spans="1:10" ht="1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</row>
    <row r="293" spans="1:10" ht="1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</row>
    <row r="294" spans="1:10" ht="1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</row>
    <row r="295" spans="1:10" ht="1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</row>
    <row r="296" spans="1:10" ht="1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</row>
    <row r="297" spans="1:10" ht="1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</row>
    <row r="298" spans="1:10" ht="1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</row>
    <row r="299" spans="1:10" ht="1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</row>
    <row r="300" spans="1:10" ht="1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</row>
    <row r="301" spans="1:10" ht="1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</row>
    <row r="302" spans="1:10" ht="1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</row>
    <row r="303" spans="1:10" ht="1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</row>
    <row r="304" spans="1:10" ht="1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</row>
    <row r="305" spans="1:10" ht="1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</row>
    <row r="306" spans="1:10" ht="1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</row>
    <row r="307" spans="1:10" ht="1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</row>
    <row r="308" spans="1:10" ht="1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</row>
    <row r="309" spans="1:10" ht="1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</row>
    <row r="310" spans="1:10" ht="1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</row>
    <row r="311" spans="1:10" ht="1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</row>
    <row r="312" spans="1:10" ht="1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</row>
    <row r="313" spans="1:10" ht="1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</row>
    <row r="314" spans="1:10" ht="1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</row>
    <row r="315" spans="1:10" ht="1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</row>
    <row r="316" spans="1:10" ht="1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</row>
    <row r="317" spans="1:10" ht="1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</row>
    <row r="318" spans="1:10" ht="1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</row>
    <row r="319" spans="1:10" ht="1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</row>
    <row r="320" spans="1:10" ht="1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</row>
    <row r="321" spans="1:10" ht="1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</row>
    <row r="322" spans="1:10" ht="1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</row>
    <row r="323" spans="1:10" ht="1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</row>
    <row r="324" spans="1:10" ht="1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</row>
    <row r="325" spans="1:10" ht="1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</row>
    <row r="326" spans="1:10" ht="1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</row>
    <row r="327" spans="1:10" ht="1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</row>
    <row r="328" spans="1:10" ht="1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</row>
    <row r="329" spans="1:10" ht="1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</row>
    <row r="330" spans="1:10" ht="1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</row>
    <row r="331" spans="1:10" ht="1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</row>
    <row r="332" spans="1:10" ht="1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</row>
    <row r="333" spans="1:10" ht="1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</row>
    <row r="334" spans="1:10" ht="1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</row>
    <row r="335" spans="1:10" ht="1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</row>
    <row r="336" spans="1:10" ht="1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</row>
    <row r="337" spans="1:10" ht="1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</row>
    <row r="338" spans="1:10" ht="1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</row>
    <row r="339" spans="1:10" ht="1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</row>
    <row r="340" spans="1:10" ht="1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</row>
    <row r="341" spans="1:10" ht="1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</row>
    <row r="342" spans="1:10" ht="1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</row>
    <row r="343" spans="1:10" ht="1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</row>
    <row r="344" spans="1:10" ht="1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</row>
    <row r="345" spans="1:10" ht="1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</row>
    <row r="346" spans="1:10" ht="1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</row>
    <row r="347" spans="1:10" ht="1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</row>
    <row r="348" spans="1:10" ht="1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</row>
    <row r="349" spans="1:10" ht="1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</row>
    <row r="350" spans="1:10" ht="1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</row>
    <row r="351" spans="1:10" ht="1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</row>
    <row r="352" spans="1:10" ht="1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</row>
    <row r="353" spans="1:10" ht="1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</row>
    <row r="354" spans="1:10" ht="1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</row>
    <row r="355" spans="1:10" ht="1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</row>
    <row r="356" spans="1:10" ht="1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</row>
    <row r="357" spans="1:10" ht="1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</row>
    <row r="358" spans="1:10" ht="1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</row>
    <row r="359" spans="1:10" ht="1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</row>
    <row r="360" spans="1:10" ht="1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</row>
    <row r="361" spans="1:10" ht="1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</row>
    <row r="362" spans="1:10" ht="1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</row>
    <row r="363" spans="1:10" ht="1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</row>
  </sheetData>
  <sheetProtection/>
  <mergeCells count="5">
    <mergeCell ref="A1:I1"/>
    <mergeCell ref="A2:I2"/>
    <mergeCell ref="A3:I3"/>
    <mergeCell ref="A4:I4"/>
    <mergeCell ref="A5:I5"/>
  </mergeCells>
  <printOptions horizontalCentered="1"/>
  <pageMargins left="0.5" right="0.25" top="1" bottom="0.75" header="0.5" footer="0.5"/>
  <pageSetup firstPageNumber="14" useFirstPageNumber="1" fitToHeight="1" fitToWidth="1" horizontalDpi="600" verticalDpi="600" orientation="portrait" scale="77" r:id="rId1"/>
  <headerFooter alignWithMargins="0">
    <oddHeader xml:space="preserve">&amp;R&amp;13Exhibit___(LK-40)
Page 2 of 3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3"/>
  <sheetViews>
    <sheetView zoomScalePageLayoutView="0" workbookViewId="0" topLeftCell="A1">
      <selection activeCell="G64" sqref="G64"/>
    </sheetView>
  </sheetViews>
  <sheetFormatPr defaultColWidth="12.421875" defaultRowHeight="12.75"/>
  <cols>
    <col min="1" max="1" width="9.8515625" style="118" customWidth="1"/>
    <col min="2" max="2" width="28.28125" style="118" customWidth="1"/>
    <col min="3" max="9" width="12.7109375" style="118" customWidth="1"/>
    <col min="10" max="10" width="12.421875" style="118" customWidth="1"/>
    <col min="11" max="22" width="20.7109375" style="118" customWidth="1"/>
    <col min="23" max="16384" width="12.421875" style="118" customWidth="1"/>
  </cols>
  <sheetData>
    <row r="1" spans="1:9" ht="15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9" ht="15">
      <c r="A2" s="222" t="s">
        <v>83</v>
      </c>
      <c r="B2" s="222"/>
      <c r="C2" s="222"/>
      <c r="D2" s="222"/>
      <c r="E2" s="222"/>
      <c r="F2" s="222"/>
      <c r="G2" s="222"/>
      <c r="H2" s="222"/>
      <c r="I2" s="222"/>
    </row>
    <row r="3" spans="1:9" ht="15">
      <c r="A3" s="222" t="s">
        <v>125</v>
      </c>
      <c r="B3" s="222"/>
      <c r="C3" s="222"/>
      <c r="D3" s="222"/>
      <c r="E3" s="222"/>
      <c r="F3" s="222"/>
      <c r="G3" s="222"/>
      <c r="H3" s="222"/>
      <c r="I3" s="222"/>
    </row>
    <row r="4" spans="1:9" ht="15">
      <c r="A4" s="225" t="s">
        <v>73</v>
      </c>
      <c r="B4" s="225"/>
      <c r="C4" s="225"/>
      <c r="D4" s="225"/>
      <c r="E4" s="225"/>
      <c r="F4" s="225"/>
      <c r="G4" s="225"/>
      <c r="H4" s="225"/>
      <c r="I4" s="225"/>
    </row>
    <row r="5" spans="1:9" ht="15">
      <c r="A5" s="225" t="s">
        <v>82</v>
      </c>
      <c r="B5" s="225"/>
      <c r="C5" s="225"/>
      <c r="D5" s="225"/>
      <c r="E5" s="225"/>
      <c r="F5" s="225"/>
      <c r="G5" s="225"/>
      <c r="H5" s="225"/>
      <c r="I5" s="225"/>
    </row>
    <row r="8" spans="1:10" ht="15">
      <c r="A8" s="160" t="s">
        <v>85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">
      <c r="A9" s="123"/>
      <c r="B9" s="123"/>
      <c r="C9" s="123"/>
      <c r="D9" s="122"/>
      <c r="E9" s="124"/>
      <c r="F9" s="124"/>
      <c r="G9" s="124"/>
      <c r="H9" s="122"/>
      <c r="I9" s="124" t="s">
        <v>86</v>
      </c>
      <c r="J9" s="122"/>
    </row>
    <row r="10" spans="1:10" ht="15">
      <c r="A10" s="125"/>
      <c r="B10" s="125"/>
      <c r="C10" s="124" t="s">
        <v>87</v>
      </c>
      <c r="D10" s="124" t="s">
        <v>88</v>
      </c>
      <c r="E10" s="124"/>
      <c r="F10" s="124"/>
      <c r="G10" s="126" t="s">
        <v>89</v>
      </c>
      <c r="H10" s="125"/>
      <c r="I10" s="124" t="s">
        <v>90</v>
      </c>
      <c r="J10" s="122"/>
    </row>
    <row r="11" spans="1:10" ht="15">
      <c r="A11" s="124" t="s">
        <v>91</v>
      </c>
      <c r="B11" s="124" t="s">
        <v>92</v>
      </c>
      <c r="C11" s="124" t="s">
        <v>93</v>
      </c>
      <c r="D11" s="124" t="s">
        <v>94</v>
      </c>
      <c r="E11" s="124" t="s">
        <v>95</v>
      </c>
      <c r="F11" s="124" t="s">
        <v>96</v>
      </c>
      <c r="G11" s="124" t="s">
        <v>97</v>
      </c>
      <c r="H11" s="124" t="s">
        <v>98</v>
      </c>
      <c r="I11" s="124" t="s">
        <v>99</v>
      </c>
      <c r="J11" s="122"/>
    </row>
    <row r="12" spans="1:10" ht="15">
      <c r="A12" s="127" t="s">
        <v>100</v>
      </c>
      <c r="B12" s="127" t="s">
        <v>101</v>
      </c>
      <c r="C12" s="127" t="s">
        <v>98</v>
      </c>
      <c r="D12" s="127" t="s">
        <v>102</v>
      </c>
      <c r="E12" s="127" t="s">
        <v>103</v>
      </c>
      <c r="F12" s="127" t="s">
        <v>104</v>
      </c>
      <c r="G12" s="127" t="s">
        <v>105</v>
      </c>
      <c r="H12" s="127" t="s">
        <v>106</v>
      </c>
      <c r="I12" s="127" t="s">
        <v>107</v>
      </c>
      <c r="J12" s="122"/>
    </row>
    <row r="13" spans="1:10" ht="15">
      <c r="A13" s="124"/>
      <c r="B13" s="124"/>
      <c r="C13" s="124"/>
      <c r="D13" s="122"/>
      <c r="E13" s="124"/>
      <c r="F13" s="122"/>
      <c r="G13" s="122"/>
      <c r="H13" s="122"/>
      <c r="I13" s="122"/>
      <c r="J13" s="122"/>
    </row>
    <row r="14" spans="1:13" ht="15">
      <c r="A14" s="128"/>
      <c r="B14" s="133" t="s">
        <v>111</v>
      </c>
      <c r="C14" s="133"/>
      <c r="D14" s="130"/>
      <c r="E14" s="131"/>
      <c r="F14" s="130"/>
      <c r="G14" s="130"/>
      <c r="H14" s="132"/>
      <c r="I14" s="131"/>
      <c r="J14" s="128"/>
      <c r="K14" s="119"/>
      <c r="L14" s="119"/>
      <c r="M14" s="119"/>
    </row>
    <row r="15" spans="1:13" ht="15">
      <c r="A15" s="128"/>
      <c r="B15" s="129"/>
      <c r="C15" s="129"/>
      <c r="D15" s="130"/>
      <c r="E15" s="131"/>
      <c r="F15" s="130"/>
      <c r="G15" s="130"/>
      <c r="H15" s="132"/>
      <c r="I15" s="131"/>
      <c r="J15" s="128"/>
      <c r="K15" s="119"/>
      <c r="L15" s="119"/>
      <c r="M15" s="119"/>
    </row>
    <row r="16" spans="1:13" ht="15">
      <c r="A16" s="128"/>
      <c r="B16" s="134" t="s">
        <v>115</v>
      </c>
      <c r="C16" s="134"/>
      <c r="D16" s="130"/>
      <c r="E16" s="131"/>
      <c r="F16" s="130"/>
      <c r="G16" s="130"/>
      <c r="H16" s="132"/>
      <c r="I16" s="131"/>
      <c r="J16" s="128"/>
      <c r="K16" s="119"/>
      <c r="L16" s="119"/>
      <c r="M16" s="119"/>
    </row>
    <row r="17" spans="1:13" ht="15">
      <c r="A17" s="135">
        <v>341</v>
      </c>
      <c r="B17" s="128" t="s">
        <v>108</v>
      </c>
      <c r="C17" s="136">
        <v>0</v>
      </c>
      <c r="D17" s="137">
        <v>66577870</v>
      </c>
      <c r="E17" s="138">
        <v>0</v>
      </c>
      <c r="F17" s="137">
        <f aca="true" t="shared" si="0" ref="F17:F22">D17*(1-C17/100)</f>
        <v>66577870</v>
      </c>
      <c r="G17" s="137">
        <f aca="true" t="shared" si="1" ref="G17:G22">ROUND(F17/I17,0)</f>
        <v>1742876</v>
      </c>
      <c r="H17" s="132">
        <f aca="true" t="shared" si="2" ref="H17:H22">G17/D17</f>
        <v>0.026178007797485862</v>
      </c>
      <c r="I17" s="139">
        <v>38.2</v>
      </c>
      <c r="J17" s="128"/>
      <c r="K17" s="119"/>
      <c r="L17" s="119"/>
      <c r="M17" s="119"/>
    </row>
    <row r="18" spans="1:13" ht="15">
      <c r="A18" s="135">
        <v>342</v>
      </c>
      <c r="B18" s="128" t="s">
        <v>112</v>
      </c>
      <c r="C18" s="136">
        <v>-5</v>
      </c>
      <c r="D18" s="137">
        <v>31069673</v>
      </c>
      <c r="E18" s="138">
        <v>0</v>
      </c>
      <c r="F18" s="137">
        <f t="shared" si="0"/>
        <v>32623156.650000002</v>
      </c>
      <c r="G18" s="137">
        <f t="shared" si="1"/>
        <v>849119</v>
      </c>
      <c r="H18" s="132">
        <f t="shared" si="2"/>
        <v>0.027329511964931205</v>
      </c>
      <c r="I18" s="139">
        <v>38.42</v>
      </c>
      <c r="J18" s="128"/>
      <c r="K18" s="119"/>
      <c r="L18" s="119"/>
      <c r="M18" s="119"/>
    </row>
    <row r="19" spans="1:13" ht="15">
      <c r="A19" s="135">
        <v>343</v>
      </c>
      <c r="B19" s="128" t="s">
        <v>116</v>
      </c>
      <c r="C19" s="136">
        <v>-5</v>
      </c>
      <c r="D19" s="137">
        <v>102086067</v>
      </c>
      <c r="E19" s="138">
        <v>0</v>
      </c>
      <c r="F19" s="137">
        <f t="shared" si="0"/>
        <v>107190370.35000001</v>
      </c>
      <c r="G19" s="137">
        <f t="shared" si="1"/>
        <v>2844755</v>
      </c>
      <c r="H19" s="132">
        <f t="shared" si="2"/>
        <v>0.027866241531275763</v>
      </c>
      <c r="I19" s="139">
        <v>37.68</v>
      </c>
      <c r="J19" s="128"/>
      <c r="K19" s="119"/>
      <c r="L19" s="119"/>
      <c r="M19" s="119"/>
    </row>
    <row r="20" spans="1:13" ht="15">
      <c r="A20" s="135">
        <v>344.1</v>
      </c>
      <c r="B20" s="128" t="s">
        <v>113</v>
      </c>
      <c r="C20" s="136">
        <v>-10</v>
      </c>
      <c r="D20" s="137">
        <v>199733610</v>
      </c>
      <c r="E20" s="138">
        <v>0</v>
      </c>
      <c r="F20" s="137">
        <f t="shared" si="0"/>
        <v>219706971.00000003</v>
      </c>
      <c r="G20" s="137">
        <f t="shared" si="1"/>
        <v>6215190</v>
      </c>
      <c r="H20" s="132">
        <f t="shared" si="2"/>
        <v>0.031117396816689992</v>
      </c>
      <c r="I20" s="139">
        <v>35.35</v>
      </c>
      <c r="J20" s="128"/>
      <c r="K20" s="119"/>
      <c r="L20" s="119"/>
      <c r="M20" s="119"/>
    </row>
    <row r="21" spans="1:13" ht="15">
      <c r="A21" s="135">
        <v>345</v>
      </c>
      <c r="B21" s="128" t="s">
        <v>109</v>
      </c>
      <c r="C21" s="136">
        <v>-5</v>
      </c>
      <c r="D21" s="137">
        <v>35508197</v>
      </c>
      <c r="E21" s="138">
        <v>0</v>
      </c>
      <c r="F21" s="137">
        <f t="shared" si="0"/>
        <v>37283606.85</v>
      </c>
      <c r="G21" s="137">
        <f t="shared" si="1"/>
        <v>1055296</v>
      </c>
      <c r="H21" s="132">
        <f t="shared" si="2"/>
        <v>0.02971978554698229</v>
      </c>
      <c r="I21" s="139">
        <v>35.33</v>
      </c>
      <c r="J21" s="128"/>
      <c r="K21" s="119"/>
      <c r="L21" s="119"/>
      <c r="M21" s="119"/>
    </row>
    <row r="22" spans="1:13" ht="15">
      <c r="A22" s="135">
        <v>346</v>
      </c>
      <c r="B22" s="128" t="s">
        <v>114</v>
      </c>
      <c r="C22" s="136">
        <v>0</v>
      </c>
      <c r="D22" s="140">
        <v>8877049</v>
      </c>
      <c r="E22" s="141">
        <v>0</v>
      </c>
      <c r="F22" s="140">
        <f t="shared" si="0"/>
        <v>8877049</v>
      </c>
      <c r="G22" s="140">
        <f t="shared" si="1"/>
        <v>250693</v>
      </c>
      <c r="H22" s="142">
        <f t="shared" si="2"/>
        <v>0.028240578597684883</v>
      </c>
      <c r="I22" s="143">
        <v>35.41</v>
      </c>
      <c r="J22" s="128"/>
      <c r="K22" s="119"/>
      <c r="L22" s="119"/>
      <c r="M22" s="119"/>
    </row>
    <row r="23" spans="1:13" ht="15">
      <c r="A23" s="144"/>
      <c r="B23" s="128"/>
      <c r="C23" s="128"/>
      <c r="D23" s="130"/>
      <c r="E23" s="145"/>
      <c r="F23" s="146"/>
      <c r="G23" s="146"/>
      <c r="H23" s="147"/>
      <c r="I23" s="131"/>
      <c r="J23" s="128"/>
      <c r="K23" s="119"/>
      <c r="L23" s="119"/>
      <c r="M23" s="119"/>
    </row>
    <row r="24" spans="1:13" ht="15" thickBot="1">
      <c r="A24" s="144" t="s">
        <v>110</v>
      </c>
      <c r="B24" s="128" t="s">
        <v>67</v>
      </c>
      <c r="C24" s="128"/>
      <c r="D24" s="164">
        <f>SUM(D17:D23)</f>
        <v>443852466</v>
      </c>
      <c r="E24" s="165">
        <f>SUM(E17:E23)</f>
        <v>0</v>
      </c>
      <c r="F24" s="164">
        <f>SUM(F17:F23)</f>
        <v>472259023.85</v>
      </c>
      <c r="G24" s="164">
        <f>SUM(G17:G23)</f>
        <v>12957929</v>
      </c>
      <c r="H24" s="148">
        <f>ROUND(G24/D24,4)</f>
        <v>0.0292</v>
      </c>
      <c r="I24" s="149">
        <f>F24/G24</f>
        <v>36.44556347314452</v>
      </c>
      <c r="J24" s="128"/>
      <c r="K24" s="119"/>
      <c r="L24" s="119"/>
      <c r="M24" s="119"/>
    </row>
    <row r="25" spans="1:13" ht="15" thickTop="1">
      <c r="A25" s="144"/>
      <c r="B25" s="128"/>
      <c r="C25" s="128"/>
      <c r="D25" s="150"/>
      <c r="E25" s="151"/>
      <c r="F25" s="150"/>
      <c r="G25" s="150"/>
      <c r="H25" s="132"/>
      <c r="I25" s="152"/>
      <c r="J25" s="128"/>
      <c r="K25" s="119"/>
      <c r="L25" s="119"/>
      <c r="M25" s="119"/>
    </row>
    <row r="26" spans="1:13" ht="15">
      <c r="A26" s="144"/>
      <c r="B26" s="128"/>
      <c r="C26" s="128"/>
      <c r="D26" s="150"/>
      <c r="E26" s="151"/>
      <c r="F26" s="150"/>
      <c r="G26" s="150"/>
      <c r="H26" s="132"/>
      <c r="I26" s="152"/>
      <c r="J26" s="128"/>
      <c r="K26" s="119"/>
      <c r="L26" s="119"/>
      <c r="M26" s="119"/>
    </row>
    <row r="27" spans="1:13" ht="15">
      <c r="A27" s="144"/>
      <c r="B27" s="128"/>
      <c r="C27" s="128"/>
      <c r="D27" s="150"/>
      <c r="E27" s="151"/>
      <c r="F27" s="150"/>
      <c r="G27" s="150"/>
      <c r="H27" s="132"/>
      <c r="I27" s="152"/>
      <c r="J27" s="128"/>
      <c r="K27" s="119"/>
      <c r="L27" s="119"/>
      <c r="M27" s="119"/>
    </row>
    <row r="28" spans="1:10" ht="15">
      <c r="A28" s="122" t="s">
        <v>119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5">
      <c r="A29" s="122" t="s">
        <v>117</v>
      </c>
      <c r="B29" s="122"/>
      <c r="C29" s="122"/>
      <c r="D29" s="122"/>
      <c r="E29" s="122" t="s">
        <v>118</v>
      </c>
      <c r="F29" s="122"/>
      <c r="G29" s="122"/>
      <c r="H29" s="122"/>
      <c r="I29" s="122"/>
      <c r="J29" s="122"/>
    </row>
    <row r="30" spans="1:10" ht="15">
      <c r="A30" s="153">
        <v>42186</v>
      </c>
      <c r="B30" s="154">
        <v>440312137.23285323</v>
      </c>
      <c r="C30" s="122"/>
      <c r="D30" s="122"/>
      <c r="E30" s="155">
        <f>B30*($H$24/12)</f>
        <v>1071426.2005999428</v>
      </c>
      <c r="F30" s="122"/>
      <c r="G30" s="122"/>
      <c r="H30" s="122"/>
      <c r="I30" s="122"/>
      <c r="J30" s="122"/>
    </row>
    <row r="31" spans="1:10" ht="15">
      <c r="A31" s="153">
        <v>42217</v>
      </c>
      <c r="B31" s="154">
        <v>441347393.52285326</v>
      </c>
      <c r="C31" s="122"/>
      <c r="D31" s="122"/>
      <c r="E31" s="155">
        <f aca="true" t="shared" si="3" ref="E31:E41">B31*($H$24/12)</f>
        <v>1073945.324238943</v>
      </c>
      <c r="F31" s="122"/>
      <c r="G31" s="122"/>
      <c r="H31" s="122"/>
      <c r="I31" s="122"/>
      <c r="J31" s="122"/>
    </row>
    <row r="32" spans="1:22" ht="15">
      <c r="A32" s="153">
        <v>42248</v>
      </c>
      <c r="B32" s="154">
        <v>442382649.8128533</v>
      </c>
      <c r="C32" s="122"/>
      <c r="D32" s="122"/>
      <c r="E32" s="155">
        <f t="shared" si="3"/>
        <v>1076464.447877943</v>
      </c>
      <c r="F32" s="122"/>
      <c r="G32" s="122"/>
      <c r="H32" s="122"/>
      <c r="I32" s="122"/>
      <c r="J32" s="12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11" ht="15">
      <c r="A33" s="153">
        <v>42278</v>
      </c>
      <c r="B33" s="154">
        <v>443059106.1028533</v>
      </c>
      <c r="C33" s="122"/>
      <c r="D33" s="122"/>
      <c r="E33" s="155">
        <f t="shared" si="3"/>
        <v>1078110.491516943</v>
      </c>
      <c r="F33" s="122"/>
      <c r="G33" s="122"/>
      <c r="H33" s="122"/>
      <c r="I33" s="122"/>
      <c r="J33" s="122"/>
      <c r="K33" s="121"/>
    </row>
    <row r="34" spans="1:10" ht="15">
      <c r="A34" s="153">
        <v>42309</v>
      </c>
      <c r="B34" s="154">
        <v>443376762.3928533</v>
      </c>
      <c r="C34" s="122"/>
      <c r="D34" s="122"/>
      <c r="E34" s="155">
        <f t="shared" si="3"/>
        <v>1078883.455155943</v>
      </c>
      <c r="F34" s="122"/>
      <c r="G34" s="122"/>
      <c r="H34" s="122"/>
      <c r="I34" s="122"/>
      <c r="J34" s="122"/>
    </row>
    <row r="35" spans="1:10" ht="15">
      <c r="A35" s="153">
        <v>42339</v>
      </c>
      <c r="B35" s="154">
        <v>443694028.68285334</v>
      </c>
      <c r="C35" s="122"/>
      <c r="D35" s="122"/>
      <c r="E35" s="155">
        <f t="shared" si="3"/>
        <v>1079655.4697949432</v>
      </c>
      <c r="F35" s="122"/>
      <c r="G35" s="122"/>
      <c r="H35" s="122"/>
      <c r="I35" s="122"/>
      <c r="J35" s="122"/>
    </row>
    <row r="36" spans="1:10" ht="15">
      <c r="A36" s="153">
        <v>42370</v>
      </c>
      <c r="B36" s="154">
        <v>443852466.8278534</v>
      </c>
      <c r="C36" s="122"/>
      <c r="D36" s="122"/>
      <c r="E36" s="155">
        <f t="shared" si="3"/>
        <v>1080041.0026144432</v>
      </c>
      <c r="F36" s="122"/>
      <c r="G36" s="122"/>
      <c r="H36" s="122"/>
      <c r="I36" s="122"/>
      <c r="J36" s="122"/>
    </row>
    <row r="37" spans="1:10" ht="15">
      <c r="A37" s="153">
        <v>42401</v>
      </c>
      <c r="B37" s="154">
        <v>443852466.8278534</v>
      </c>
      <c r="C37" s="122"/>
      <c r="D37" s="122"/>
      <c r="E37" s="155">
        <f t="shared" si="3"/>
        <v>1080041.0026144432</v>
      </c>
      <c r="F37" s="122"/>
      <c r="G37" s="122"/>
      <c r="H37" s="122"/>
      <c r="I37" s="122"/>
      <c r="J37" s="122"/>
    </row>
    <row r="38" spans="1:10" ht="15">
      <c r="A38" s="153">
        <v>42430</v>
      </c>
      <c r="B38" s="154">
        <v>443852466.8278534</v>
      </c>
      <c r="C38" s="122"/>
      <c r="D38" s="122"/>
      <c r="E38" s="155">
        <f t="shared" si="3"/>
        <v>1080041.0026144432</v>
      </c>
      <c r="F38" s="122"/>
      <c r="G38" s="122"/>
      <c r="H38" s="122"/>
      <c r="I38" s="122"/>
      <c r="J38" s="122"/>
    </row>
    <row r="39" spans="1:10" ht="15">
      <c r="A39" s="153">
        <v>42461</v>
      </c>
      <c r="B39" s="154">
        <v>443852466.8278534</v>
      </c>
      <c r="C39" s="122"/>
      <c r="D39" s="122"/>
      <c r="E39" s="155">
        <f t="shared" si="3"/>
        <v>1080041.0026144432</v>
      </c>
      <c r="F39" s="122"/>
      <c r="G39" s="122"/>
      <c r="H39" s="122"/>
      <c r="I39" s="122"/>
      <c r="J39" s="122"/>
    </row>
    <row r="40" spans="1:10" ht="15">
      <c r="A40" s="153">
        <v>42491</v>
      </c>
      <c r="B40" s="154">
        <v>443852466.8278534</v>
      </c>
      <c r="C40" s="122"/>
      <c r="D40" s="122"/>
      <c r="E40" s="155">
        <f t="shared" si="3"/>
        <v>1080041.0026144432</v>
      </c>
      <c r="F40" s="122"/>
      <c r="G40" s="122"/>
      <c r="H40" s="122"/>
      <c r="I40" s="122"/>
      <c r="J40" s="122"/>
    </row>
    <row r="41" spans="1:10" ht="15">
      <c r="A41" s="153">
        <v>42522</v>
      </c>
      <c r="B41" s="154">
        <v>443852466.8278534</v>
      </c>
      <c r="C41" s="122"/>
      <c r="D41" s="122"/>
      <c r="E41" s="156">
        <f t="shared" si="3"/>
        <v>1080041.0026144432</v>
      </c>
      <c r="F41" s="122"/>
      <c r="G41" s="122"/>
      <c r="H41" s="122"/>
      <c r="I41" s="122"/>
      <c r="J41" s="122"/>
    </row>
    <row r="42" spans="1:10" ht="15">
      <c r="A42" s="122"/>
      <c r="B42" s="122"/>
      <c r="C42" s="122"/>
      <c r="D42" s="122"/>
      <c r="E42" s="155"/>
      <c r="F42" s="122"/>
      <c r="G42" s="122"/>
      <c r="H42" s="122"/>
      <c r="I42" s="122"/>
      <c r="J42" s="122"/>
    </row>
    <row r="43" spans="1:10" ht="15" thickBot="1">
      <c r="A43" s="122"/>
      <c r="B43" s="122"/>
      <c r="C43" s="122"/>
      <c r="D43" s="122"/>
      <c r="E43" s="157">
        <f>SUM(E30:E42)</f>
        <v>12938731.404871315</v>
      </c>
      <c r="F43" s="122" t="s">
        <v>120</v>
      </c>
      <c r="G43" s="122"/>
      <c r="H43" s="122"/>
      <c r="I43" s="122"/>
      <c r="J43" s="122"/>
    </row>
    <row r="44" spans="1:10" ht="15" thickTop="1">
      <c r="A44" s="122"/>
      <c r="B44" s="122"/>
      <c r="C44" s="122"/>
      <c r="D44" s="122"/>
      <c r="E44" s="155"/>
      <c r="F44" s="122"/>
      <c r="G44" s="122"/>
      <c r="H44" s="122"/>
      <c r="I44" s="122"/>
      <c r="J44" s="122"/>
    </row>
    <row r="45" spans="1:10" ht="1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15">
      <c r="A46" s="122" t="s">
        <v>121</v>
      </c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4" ht="15">
      <c r="A47" s="122"/>
      <c r="B47" s="122"/>
      <c r="C47" s="122"/>
      <c r="D47" s="122" t="s">
        <v>122</v>
      </c>
      <c r="E47" s="122"/>
      <c r="F47" s="122" t="s">
        <v>123</v>
      </c>
      <c r="G47" s="122"/>
      <c r="H47" s="122" t="s">
        <v>124</v>
      </c>
      <c r="I47" s="122"/>
      <c r="J47" s="122"/>
      <c r="M47" s="122" t="s">
        <v>121</v>
      </c>
      <c r="N47" s="161"/>
    </row>
    <row r="48" spans="1:14" ht="15">
      <c r="A48" s="135">
        <v>341</v>
      </c>
      <c r="B48" s="128" t="s">
        <v>108</v>
      </c>
      <c r="C48" s="122"/>
      <c r="D48" s="158">
        <f aca="true" t="shared" si="4" ref="D48:D53">M48/N48</f>
        <v>-0.17877872859372254</v>
      </c>
      <c r="E48" s="122"/>
      <c r="F48" s="159">
        <f aca="true" t="shared" si="5" ref="F48:F53">-1-D48</f>
        <v>-0.8212212714062774</v>
      </c>
      <c r="G48" s="122"/>
      <c r="H48" s="159">
        <f aca="true" t="shared" si="6" ref="H48:H53">D48+F48</f>
        <v>-1</v>
      </c>
      <c r="I48" s="122"/>
      <c r="J48" s="122"/>
      <c r="M48" s="161">
        <f>-12108915.7</f>
        <v>-12108915.7</v>
      </c>
      <c r="N48" s="161">
        <f>67731300</f>
        <v>67731300</v>
      </c>
    </row>
    <row r="49" spans="1:14" ht="15">
      <c r="A49" s="135">
        <v>342</v>
      </c>
      <c r="B49" s="128" t="s">
        <v>112</v>
      </c>
      <c r="C49" s="122"/>
      <c r="D49" s="158">
        <f t="shared" si="4"/>
        <v>-0.15676631251514653</v>
      </c>
      <c r="E49" s="122"/>
      <c r="F49" s="159">
        <f t="shared" si="5"/>
        <v>-0.8432336874848535</v>
      </c>
      <c r="G49" s="122"/>
      <c r="H49" s="159">
        <f t="shared" si="6"/>
        <v>-1</v>
      </c>
      <c r="I49" s="122"/>
      <c r="J49" s="122"/>
      <c r="M49" s="161">
        <f>-4955060.2</f>
        <v>-4955060.2</v>
      </c>
      <c r="N49" s="161">
        <f>31607940</f>
        <v>31607940</v>
      </c>
    </row>
    <row r="50" spans="1:14" ht="15">
      <c r="A50" s="135">
        <v>343</v>
      </c>
      <c r="B50" s="128" t="s">
        <v>116</v>
      </c>
      <c r="C50" s="122"/>
      <c r="D50" s="158">
        <f t="shared" si="4"/>
        <v>-0.1887958244723925</v>
      </c>
      <c r="E50" s="122"/>
      <c r="F50" s="159">
        <f t="shared" si="5"/>
        <v>-0.8112041755276075</v>
      </c>
      <c r="G50" s="122"/>
      <c r="H50" s="159">
        <f t="shared" si="6"/>
        <v>-1</v>
      </c>
      <c r="I50" s="122"/>
      <c r="J50" s="122"/>
      <c r="M50" s="161">
        <f>-19607326.16</f>
        <v>-19607326.16</v>
      </c>
      <c r="N50" s="161">
        <f>103854660</f>
        <v>103854660</v>
      </c>
    </row>
    <row r="51" spans="1:14" ht="15">
      <c r="A51" s="135">
        <v>344.1</v>
      </c>
      <c r="B51" s="128" t="s">
        <v>113</v>
      </c>
      <c r="C51" s="122"/>
      <c r="D51" s="158">
        <f t="shared" si="4"/>
        <v>-0.2982939395818477</v>
      </c>
      <c r="E51" s="122"/>
      <c r="F51" s="159">
        <f t="shared" si="5"/>
        <v>-0.7017060604181523</v>
      </c>
      <c r="G51" s="122"/>
      <c r="H51" s="159">
        <f t="shared" si="6"/>
        <v>-1</v>
      </c>
      <c r="I51" s="122"/>
      <c r="J51" s="122"/>
      <c r="M51" s="161">
        <f>-60611508.93</f>
        <v>-60611508.93</v>
      </c>
      <c r="N51" s="161">
        <f>203193900</f>
        <v>203193900</v>
      </c>
    </row>
    <row r="52" spans="1:14" ht="15">
      <c r="A52" s="135">
        <v>345</v>
      </c>
      <c r="B52" s="128" t="s">
        <v>109</v>
      </c>
      <c r="C52" s="122"/>
      <c r="D52" s="158">
        <f t="shared" si="4"/>
        <v>-0.33493090205340814</v>
      </c>
      <c r="E52" s="122"/>
      <c r="F52" s="159">
        <f t="shared" si="5"/>
        <v>-0.6650690979465919</v>
      </c>
      <c r="G52" s="122"/>
      <c r="H52" s="159">
        <f t="shared" si="6"/>
        <v>-1</v>
      </c>
      <c r="I52" s="122"/>
      <c r="J52" s="122"/>
      <c r="M52" s="161">
        <f>-12098829.55</f>
        <v>-12098829.55</v>
      </c>
      <c r="N52" s="161">
        <f>36123360</f>
        <v>36123360</v>
      </c>
    </row>
    <row r="53" spans="1:14" ht="15">
      <c r="A53" s="135">
        <v>346</v>
      </c>
      <c r="B53" s="128" t="s">
        <v>114</v>
      </c>
      <c r="C53" s="122"/>
      <c r="D53" s="158">
        <f t="shared" si="4"/>
        <v>-0.3425398478989773</v>
      </c>
      <c r="E53" s="122"/>
      <c r="F53" s="159">
        <f t="shared" si="5"/>
        <v>-0.6574601521010227</v>
      </c>
      <c r="G53" s="122"/>
      <c r="H53" s="159">
        <f t="shared" si="6"/>
        <v>-1</v>
      </c>
      <c r="I53" s="122"/>
      <c r="J53" s="122"/>
      <c r="M53" s="163">
        <f>-3093422.56</f>
        <v>-3093422.56</v>
      </c>
      <c r="N53" s="163">
        <f>9030840</f>
        <v>9030840</v>
      </c>
    </row>
    <row r="54" spans="1:14" ht="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M54" s="161"/>
      <c r="N54" s="161"/>
    </row>
    <row r="55" spans="1:14" ht="1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M55" s="162">
        <f>SUM(M48:M54)</f>
        <v>-112475063.10000001</v>
      </c>
      <c r="N55" s="162">
        <f>SUM(N48:N54)</f>
        <v>451542000</v>
      </c>
    </row>
    <row r="56" spans="1:14" ht="1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M56" s="122"/>
      <c r="N56" s="122"/>
    </row>
    <row r="57" spans="1:14" ht="1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M57" s="122"/>
      <c r="N57" s="122"/>
    </row>
    <row r="58" spans="1:10" ht="15">
      <c r="A58" s="122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15">
      <c r="A59" s="122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10" ht="15">
      <c r="A60" s="122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ht="15">
      <c r="A61" s="122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15">
      <c r="A62" s="122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ht="15">
      <c r="A63" s="122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15">
      <c r="A64" s="122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ht="15">
      <c r="A65" s="122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ht="15">
      <c r="A66" s="122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5">
      <c r="A67" s="122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ht="15">
      <c r="A68" s="122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ht="15">
      <c r="A69" s="122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ht="15">
      <c r="A70" s="122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ht="15">
      <c r="A71" s="122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ht="15">
      <c r="A72" s="122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ht="15">
      <c r="A73" s="122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ht="15">
      <c r="A74" s="122"/>
      <c r="B74" s="122"/>
      <c r="C74" s="122"/>
      <c r="D74" s="122"/>
      <c r="E74" s="122"/>
      <c r="F74" s="122"/>
      <c r="G74" s="122"/>
      <c r="H74" s="122"/>
      <c r="I74" s="122"/>
      <c r="J74" s="122"/>
    </row>
    <row r="75" spans="1:10" ht="15">
      <c r="A75" s="122"/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10" ht="15">
      <c r="A76" s="122"/>
      <c r="B76" s="122"/>
      <c r="C76" s="122"/>
      <c r="D76" s="122"/>
      <c r="E76" s="122"/>
      <c r="F76" s="122"/>
      <c r="G76" s="122"/>
      <c r="H76" s="122"/>
      <c r="I76" s="122"/>
      <c r="J76" s="122"/>
    </row>
    <row r="77" spans="1:10" ht="15">
      <c r="A77" s="122"/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" ht="15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ht="15">
      <c r="A79" s="122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0" ht="15">
      <c r="A80" s="122"/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15">
      <c r="A81" s="122"/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15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15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15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ht="15">
      <c r="A85" s="122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ht="15">
      <c r="A86" s="122"/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0" ht="15">
      <c r="A87" s="122"/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 ht="15">
      <c r="A88" s="122"/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 ht="15">
      <c r="A89" s="122"/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15">
      <c r="A90" s="122"/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 ht="15">
      <c r="A91" s="122"/>
      <c r="B91" s="122"/>
      <c r="C91" s="122"/>
      <c r="D91" s="122"/>
      <c r="E91" s="122"/>
      <c r="F91" s="122"/>
      <c r="G91" s="122"/>
      <c r="H91" s="122"/>
      <c r="I91" s="122"/>
      <c r="J91" s="122"/>
    </row>
    <row r="92" spans="1:10" ht="15">
      <c r="A92" s="122"/>
      <c r="B92" s="122"/>
      <c r="C92" s="122"/>
      <c r="D92" s="122"/>
      <c r="E92" s="122"/>
      <c r="F92" s="122"/>
      <c r="G92" s="122"/>
      <c r="H92" s="122"/>
      <c r="I92" s="122"/>
      <c r="J92" s="122"/>
    </row>
    <row r="93" spans="1:10" ht="15">
      <c r="A93" s="122"/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10" ht="15">
      <c r="A94" s="122"/>
      <c r="B94" s="122"/>
      <c r="C94" s="122"/>
      <c r="D94" s="122"/>
      <c r="E94" s="122"/>
      <c r="F94" s="122"/>
      <c r="G94" s="122"/>
      <c r="H94" s="122"/>
      <c r="I94" s="122"/>
      <c r="J94" s="122"/>
    </row>
    <row r="95" spans="1:10" ht="15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ht="1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ht="1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ht="1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1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ht="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ht="1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ht="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ht="1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ht="1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ht="1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pans="1:10" ht="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0" ht="1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</row>
    <row r="109" spans="1:10" ht="1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</row>
    <row r="110" spans="1:10" ht="1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</row>
    <row r="111" spans="1:10" ht="1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</row>
    <row r="112" spans="1:10" ht="1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</row>
    <row r="113" spans="1:10" ht="1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</row>
    <row r="114" spans="1:10" ht="1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</row>
    <row r="115" spans="1:10" ht="1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</row>
    <row r="116" spans="1:10" ht="1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</row>
    <row r="117" spans="1:10" ht="1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</row>
    <row r="118" spans="1:10" ht="1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</row>
    <row r="119" spans="1:10" ht="1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</row>
    <row r="120" spans="1:10" ht="1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</row>
    <row r="121" spans="1:10" ht="1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</row>
    <row r="122" spans="1:10" ht="1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</row>
    <row r="123" spans="1:10" ht="1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</row>
    <row r="124" spans="1:10" ht="1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</row>
    <row r="125" spans="1:10" ht="1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</row>
    <row r="126" spans="1:10" ht="1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</row>
    <row r="127" spans="1:10" ht="1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</row>
    <row r="128" spans="1:10" ht="1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 ht="1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1:10" ht="1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</row>
    <row r="131" spans="1:10" ht="1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</row>
    <row r="132" spans="1:10" ht="1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</row>
    <row r="133" spans="1:10" ht="1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</row>
    <row r="134" spans="1:10" ht="1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</row>
    <row r="135" spans="1:10" ht="1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</row>
    <row r="136" spans="1:10" ht="1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</row>
    <row r="137" spans="1:10" ht="1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</row>
    <row r="138" spans="1:10" ht="1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</row>
    <row r="139" spans="1:10" ht="1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</row>
    <row r="140" spans="1:10" ht="1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</row>
    <row r="141" spans="1:10" ht="1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</row>
    <row r="142" spans="1:10" ht="1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</row>
    <row r="143" spans="1:10" ht="1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</row>
    <row r="144" spans="1:10" ht="1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</row>
    <row r="145" spans="1:10" ht="1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</row>
    <row r="146" spans="1:10" ht="1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</row>
    <row r="147" spans="1:10" ht="1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</row>
    <row r="148" spans="1:10" ht="1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</row>
    <row r="149" spans="1:10" ht="1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</row>
    <row r="150" spans="1:10" ht="1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</row>
    <row r="151" spans="1:10" ht="1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</row>
    <row r="152" spans="1:10" ht="1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</row>
    <row r="153" spans="1:10" ht="1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1:10" ht="1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10" ht="1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</row>
    <row r="156" spans="1:10" ht="1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1:10" ht="1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</row>
    <row r="158" spans="1:10" ht="1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</row>
    <row r="159" spans="1:10" ht="1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</row>
    <row r="160" spans="1:10" ht="1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</row>
    <row r="161" spans="1:10" ht="1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</row>
    <row r="162" spans="1:10" ht="1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</row>
    <row r="163" spans="1:10" ht="1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</row>
    <row r="164" spans="1:10" ht="1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</row>
    <row r="165" spans="1:10" ht="1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</row>
    <row r="166" spans="1:10" ht="1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</row>
    <row r="167" spans="1:10" ht="1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</row>
    <row r="168" spans="1:10" ht="1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</row>
    <row r="169" spans="1:10" ht="1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</row>
    <row r="170" spans="1:10" ht="1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</row>
    <row r="171" spans="1:10" ht="1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</row>
    <row r="172" spans="1:10" ht="1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</row>
    <row r="173" spans="1:10" ht="1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</row>
    <row r="174" spans="1:10" ht="1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</row>
    <row r="175" spans="1:10" ht="1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</row>
    <row r="176" spans="1:10" ht="1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</row>
    <row r="177" spans="1:10" ht="1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</row>
    <row r="178" spans="1:10" ht="1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 ht="1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 ht="1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</row>
    <row r="181" spans="1:10" ht="1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</row>
    <row r="182" spans="1:10" ht="1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</row>
    <row r="183" spans="1:10" ht="1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</row>
    <row r="184" spans="1:10" ht="1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</row>
    <row r="185" spans="1:10" ht="1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</row>
    <row r="186" spans="1:10" ht="1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</row>
    <row r="187" spans="1:10" ht="1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</row>
    <row r="188" spans="1:10" ht="1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</row>
    <row r="189" spans="1:10" ht="1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</row>
    <row r="190" spans="1:10" ht="1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</row>
    <row r="191" spans="1:10" ht="1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</row>
    <row r="192" spans="1:10" ht="1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</row>
    <row r="193" spans="1:10" ht="1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</row>
    <row r="194" spans="1:10" ht="1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</row>
    <row r="195" spans="1:10" ht="1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</row>
    <row r="196" spans="1:10" ht="1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</row>
    <row r="197" spans="1:10" ht="1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</row>
    <row r="198" spans="1:10" ht="1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</row>
    <row r="199" spans="1:10" ht="1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</row>
    <row r="200" spans="1:10" ht="1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</row>
    <row r="201" spans="1:10" ht="1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</row>
    <row r="202" spans="1:10" ht="1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</row>
    <row r="203" spans="1:10" ht="1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</row>
    <row r="204" spans="1:10" ht="1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</row>
    <row r="205" spans="1:10" ht="1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</row>
    <row r="206" spans="1:10" ht="1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</row>
    <row r="207" spans="1:10" ht="1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</row>
    <row r="208" spans="1:10" ht="1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</row>
    <row r="209" spans="1:10" ht="1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</row>
    <row r="210" spans="1:10" ht="1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</row>
    <row r="211" spans="1:10" ht="1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</row>
    <row r="212" spans="1:10" ht="1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</row>
    <row r="213" spans="1:10" ht="1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ht="1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</row>
    <row r="215" spans="1:10" ht="1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</row>
    <row r="216" spans="1:10" ht="1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</row>
    <row r="217" spans="1:10" ht="1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</row>
    <row r="218" spans="1:10" ht="1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</row>
    <row r="219" spans="1:10" ht="1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</row>
    <row r="220" spans="1:10" ht="1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</row>
    <row r="221" spans="1:10" ht="1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</row>
    <row r="222" spans="1:10" ht="1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</row>
    <row r="223" spans="1:10" ht="1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</row>
    <row r="224" spans="1:10" ht="1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</row>
    <row r="225" spans="1:10" ht="1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</row>
    <row r="226" spans="1:10" ht="1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</row>
    <row r="227" spans="1:10" ht="1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</row>
    <row r="228" spans="1:10" ht="1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</row>
    <row r="229" spans="1:10" ht="1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</row>
    <row r="230" spans="1:10" ht="1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</row>
    <row r="231" spans="1:10" ht="1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</row>
    <row r="232" spans="1:10" ht="1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</row>
    <row r="233" spans="1:10" ht="1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</row>
    <row r="234" spans="1:10" ht="1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</row>
    <row r="235" spans="1:10" ht="1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</row>
    <row r="236" spans="1:10" ht="1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</row>
    <row r="237" spans="1:10" ht="1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</row>
    <row r="238" spans="1:10" ht="1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</row>
    <row r="239" spans="1:10" ht="1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</row>
    <row r="240" spans="1:10" ht="1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</row>
    <row r="241" spans="1:10" ht="1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</row>
    <row r="242" spans="1:10" ht="1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</row>
    <row r="243" spans="1:10" ht="1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</row>
    <row r="244" spans="1:10" ht="1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</row>
    <row r="245" spans="1:10" ht="1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</row>
    <row r="246" spans="1:10" ht="1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</row>
    <row r="247" spans="1:10" ht="1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</row>
    <row r="248" spans="1:10" ht="1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</row>
    <row r="249" spans="1:10" ht="1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</row>
    <row r="250" spans="1:10" ht="1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</row>
    <row r="251" spans="1:10" ht="1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</row>
    <row r="252" spans="1:10" ht="1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</row>
    <row r="253" spans="1:10" ht="1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0" ht="1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0" ht="1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</row>
    <row r="256" spans="1:10" ht="1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</row>
    <row r="257" spans="1:10" ht="1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</row>
    <row r="258" spans="1:10" ht="1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</row>
    <row r="259" spans="1:10" ht="1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</row>
    <row r="260" spans="1:10" ht="1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</row>
    <row r="261" spans="1:10" ht="1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</row>
    <row r="262" spans="1:10" ht="1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</row>
    <row r="263" spans="1:10" ht="1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</row>
    <row r="264" spans="1:10" ht="1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</row>
    <row r="265" spans="1:10" ht="1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</row>
    <row r="266" spans="1:10" ht="1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</row>
    <row r="267" spans="1:10" ht="1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</row>
    <row r="268" spans="1:10" ht="1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</row>
    <row r="269" spans="1:10" ht="1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</row>
    <row r="270" spans="1:10" ht="1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</row>
    <row r="271" spans="1:10" ht="1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</row>
    <row r="272" spans="1:10" ht="1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</row>
    <row r="273" spans="1:10" ht="1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</row>
    <row r="274" spans="1:10" ht="1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</row>
    <row r="275" spans="1:10" ht="1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</row>
    <row r="276" spans="1:10" ht="1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</row>
    <row r="277" spans="1:10" ht="1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</row>
    <row r="278" spans="1:10" ht="1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</row>
    <row r="279" spans="1:10" ht="1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</row>
    <row r="280" spans="1:10" ht="1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</row>
    <row r="281" spans="1:10" ht="1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</row>
    <row r="282" spans="1:10" ht="1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</row>
    <row r="283" spans="1:10" ht="1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</row>
    <row r="284" spans="1:10" ht="1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</row>
    <row r="285" spans="1:10" ht="1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</row>
    <row r="286" spans="1:10" ht="1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</row>
    <row r="287" spans="1:10" ht="1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</row>
    <row r="288" spans="1:10" ht="1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</row>
    <row r="289" spans="1:10" ht="1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</row>
    <row r="290" spans="1:10" ht="1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</row>
    <row r="291" spans="1:10" ht="1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</row>
    <row r="292" spans="1:10" ht="1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</row>
    <row r="293" spans="1:10" ht="1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</row>
    <row r="294" spans="1:10" ht="1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</row>
    <row r="295" spans="1:10" ht="1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</row>
    <row r="296" spans="1:10" ht="1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</row>
    <row r="297" spans="1:10" ht="1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</row>
    <row r="298" spans="1:10" ht="1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</row>
    <row r="299" spans="1:10" ht="1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</row>
    <row r="300" spans="1:10" ht="1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</row>
    <row r="301" spans="1:10" ht="1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</row>
    <row r="302" spans="1:10" ht="1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</row>
    <row r="303" spans="1:10" ht="1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</row>
    <row r="304" spans="1:10" ht="1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</row>
    <row r="305" spans="1:10" ht="1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</row>
    <row r="306" spans="1:10" ht="1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</row>
    <row r="307" spans="1:10" ht="1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</row>
    <row r="308" spans="1:10" ht="1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</row>
    <row r="309" spans="1:10" ht="1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</row>
    <row r="310" spans="1:10" ht="1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</row>
    <row r="311" spans="1:10" ht="1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</row>
    <row r="312" spans="1:10" ht="1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</row>
    <row r="313" spans="1:10" ht="1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</row>
    <row r="314" spans="1:10" ht="1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</row>
    <row r="315" spans="1:10" ht="1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</row>
    <row r="316" spans="1:10" ht="1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</row>
    <row r="317" spans="1:10" ht="1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</row>
    <row r="318" spans="1:10" ht="1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</row>
    <row r="319" spans="1:10" ht="1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</row>
    <row r="320" spans="1:10" ht="1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</row>
    <row r="321" spans="1:10" ht="1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</row>
    <row r="322" spans="1:10" ht="1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</row>
    <row r="323" spans="1:10" ht="1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</row>
    <row r="324" spans="1:10" ht="1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</row>
    <row r="325" spans="1:10" ht="1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</row>
    <row r="326" spans="1:10" ht="1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</row>
    <row r="327" spans="1:10" ht="1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</row>
    <row r="328" spans="1:10" ht="1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</row>
    <row r="329" spans="1:10" ht="1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</row>
    <row r="330" spans="1:10" ht="1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</row>
    <row r="331" spans="1:10" ht="1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</row>
    <row r="332" spans="1:10" ht="1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</row>
    <row r="333" spans="1:10" ht="1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</row>
    <row r="334" spans="1:10" ht="1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</row>
    <row r="335" spans="1:10" ht="1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</row>
    <row r="336" spans="1:10" ht="1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</row>
    <row r="337" spans="1:10" ht="1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</row>
    <row r="338" spans="1:10" ht="1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</row>
    <row r="339" spans="1:10" ht="1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</row>
    <row r="340" spans="1:10" ht="1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</row>
    <row r="341" spans="1:10" ht="1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</row>
    <row r="342" spans="1:10" ht="1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</row>
    <row r="343" spans="1:10" ht="1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</row>
    <row r="344" spans="1:10" ht="1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</row>
    <row r="345" spans="1:10" ht="1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</row>
    <row r="346" spans="1:10" ht="1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</row>
    <row r="347" spans="1:10" ht="1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</row>
    <row r="348" spans="1:10" ht="1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</row>
    <row r="349" spans="1:10" ht="1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</row>
    <row r="350" spans="1:10" ht="1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</row>
    <row r="351" spans="1:10" ht="1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</row>
    <row r="352" spans="1:10" ht="1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</row>
    <row r="353" spans="1:10" ht="1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</row>
    <row r="354" spans="1:10" ht="1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</row>
    <row r="355" spans="1:10" ht="1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</row>
    <row r="356" spans="1:10" ht="1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</row>
    <row r="357" spans="1:10" ht="1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</row>
    <row r="358" spans="1:10" ht="1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</row>
    <row r="359" spans="1:10" ht="1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</row>
    <row r="360" spans="1:10" ht="1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</row>
    <row r="361" spans="1:10" ht="1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</row>
    <row r="362" spans="1:10" ht="1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</row>
    <row r="363" spans="1:10" ht="1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</row>
  </sheetData>
  <sheetProtection/>
  <mergeCells count="5">
    <mergeCell ref="A1:I1"/>
    <mergeCell ref="A2:I2"/>
    <mergeCell ref="A3:I3"/>
    <mergeCell ref="A4:I4"/>
    <mergeCell ref="A5:I5"/>
  </mergeCells>
  <printOptions horizontalCentered="1"/>
  <pageMargins left="0.5" right="0.25" top="1" bottom="0.75" header="0.5" footer="0.5"/>
  <pageSetup firstPageNumber="14" useFirstPageNumber="1" fitToHeight="1" fitToWidth="1" horizontalDpi="600" verticalDpi="600" orientation="portrait" scale="77" r:id="rId1"/>
  <headerFooter alignWithMargins="0">
    <oddHeader xml:space="preserve">&amp;R&amp;13Exhibit___(LK-40)
Page 3 of 3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M11" sqref="M11:M33"/>
    </sheetView>
  </sheetViews>
  <sheetFormatPr defaultColWidth="9.140625" defaultRowHeight="12.75"/>
  <cols>
    <col min="1" max="8" width="9.7109375" style="0" customWidth="1"/>
    <col min="9" max="9" width="14.8515625" style="0" customWidth="1"/>
  </cols>
  <sheetData>
    <row r="1" spans="1:9" ht="12.75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9" ht="12.75">
      <c r="A2" s="225" t="s">
        <v>31</v>
      </c>
      <c r="B2" s="225"/>
      <c r="C2" s="225"/>
      <c r="D2" s="225"/>
      <c r="E2" s="225"/>
      <c r="F2" s="225"/>
      <c r="G2" s="225"/>
      <c r="H2" s="225"/>
      <c r="I2" s="225"/>
    </row>
    <row r="3" spans="1:9" ht="12.75">
      <c r="A3" s="225" t="s">
        <v>1</v>
      </c>
      <c r="B3" s="225"/>
      <c r="C3" s="225"/>
      <c r="D3" s="225"/>
      <c r="E3" s="225"/>
      <c r="F3" s="225"/>
      <c r="G3" s="225"/>
      <c r="H3" s="225"/>
      <c r="I3" s="225"/>
    </row>
    <row r="4" spans="1:9" ht="12.75">
      <c r="A4" s="225" t="s">
        <v>74</v>
      </c>
      <c r="B4" s="225"/>
      <c r="C4" s="225"/>
      <c r="D4" s="225"/>
      <c r="E4" s="225"/>
      <c r="F4" s="225"/>
      <c r="G4" s="225"/>
      <c r="H4" s="225"/>
      <c r="I4" s="225"/>
    </row>
    <row r="5" spans="1:9" ht="12.75">
      <c r="A5" s="225" t="s">
        <v>73</v>
      </c>
      <c r="B5" s="225"/>
      <c r="C5" s="225"/>
      <c r="D5" s="225"/>
      <c r="E5" s="225"/>
      <c r="F5" s="225"/>
      <c r="G5" s="225"/>
      <c r="H5" s="225"/>
      <c r="I5" s="225"/>
    </row>
    <row r="6" spans="1:9" ht="12.75">
      <c r="A6" s="224" t="s">
        <v>50</v>
      </c>
      <c r="B6" s="224"/>
      <c r="C6" s="224"/>
      <c r="D6" s="224"/>
      <c r="E6" s="224"/>
      <c r="F6" s="224"/>
      <c r="G6" s="224"/>
      <c r="H6" s="224"/>
      <c r="I6" s="224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K8" s="28" t="s">
        <v>62</v>
      </c>
      <c r="M8" s="28" t="s">
        <v>63</v>
      </c>
    </row>
    <row r="9" spans="1:13" ht="12.75">
      <c r="A9" s="1"/>
      <c r="B9" s="1"/>
      <c r="C9" s="1"/>
      <c r="D9" s="1"/>
      <c r="E9" s="1"/>
      <c r="F9" s="1"/>
      <c r="G9" s="1"/>
      <c r="H9" s="1"/>
      <c r="I9" s="2" t="s">
        <v>25</v>
      </c>
      <c r="K9" s="104" t="s">
        <v>64</v>
      </c>
      <c r="M9" s="104" t="s">
        <v>65</v>
      </c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13" ht="12.75">
      <c r="A11" s="82" t="s">
        <v>28</v>
      </c>
      <c r="B11" s="4"/>
      <c r="C11" s="4"/>
      <c r="D11" s="4"/>
      <c r="E11" s="4"/>
      <c r="F11" s="4"/>
      <c r="G11" s="4"/>
      <c r="H11" s="4"/>
      <c r="I11" s="86">
        <v>153.44395</v>
      </c>
      <c r="J11" s="36"/>
      <c r="M11" s="111">
        <f>I11</f>
        <v>153.44395</v>
      </c>
    </row>
    <row r="12" spans="1:10" ht="12.75">
      <c r="A12" s="82"/>
      <c r="B12" s="4"/>
      <c r="C12" s="4"/>
      <c r="D12" s="4"/>
      <c r="E12" s="4"/>
      <c r="F12" s="4"/>
      <c r="G12" s="4"/>
      <c r="H12" s="4"/>
      <c r="I12" s="87"/>
      <c r="J12" s="36"/>
    </row>
    <row r="13" spans="1:10" ht="12.75">
      <c r="A13" s="83" t="s">
        <v>32</v>
      </c>
      <c r="B13" s="4"/>
      <c r="C13" s="4"/>
      <c r="D13" s="4"/>
      <c r="E13" s="4"/>
      <c r="F13" s="4"/>
      <c r="G13" s="4"/>
      <c r="H13" s="4"/>
      <c r="I13" s="87"/>
      <c r="J13" s="36"/>
    </row>
    <row r="14" spans="1:10" ht="12.75">
      <c r="A14" s="37"/>
      <c r="B14" s="32"/>
      <c r="C14" s="32"/>
      <c r="D14" s="32"/>
      <c r="E14" s="32"/>
      <c r="F14" s="32"/>
      <c r="G14" s="32"/>
      <c r="H14" s="32"/>
      <c r="I14" s="88"/>
      <c r="J14" s="36"/>
    </row>
    <row r="15" spans="1:10" ht="12.75">
      <c r="A15" s="84" t="s">
        <v>26</v>
      </c>
      <c r="B15" s="32"/>
      <c r="C15" s="32"/>
      <c r="D15" s="32"/>
      <c r="E15" s="32"/>
      <c r="F15" s="32"/>
      <c r="G15" s="32"/>
      <c r="H15" s="32"/>
      <c r="I15" s="87"/>
      <c r="J15" s="36"/>
    </row>
    <row r="16" spans="1:13" ht="12.75">
      <c r="A16" s="32" t="s">
        <v>313</v>
      </c>
      <c r="B16" s="32"/>
      <c r="C16" s="32"/>
      <c r="D16" s="32"/>
      <c r="E16" s="32"/>
      <c r="F16" s="32"/>
      <c r="G16" s="32"/>
      <c r="H16" s="32"/>
      <c r="I16" s="87">
        <f>'Payroll &amp; Related Expenses'!K35</f>
        <v>-9.246690278579829</v>
      </c>
      <c r="J16" s="36"/>
      <c r="K16">
        <f>'Revenue Gross-Up Factor'!$C$37</f>
        <v>1.0051786805622567</v>
      </c>
      <c r="M16" s="105">
        <f>I16*K16</f>
        <v>-9.294575933790718</v>
      </c>
    </row>
    <row r="17" spans="1:13" ht="12.75">
      <c r="A17" s="107" t="s">
        <v>141</v>
      </c>
      <c r="B17" s="32"/>
      <c r="C17" s="32"/>
      <c r="D17" s="32"/>
      <c r="E17" s="32"/>
      <c r="F17" s="32"/>
      <c r="G17" s="32"/>
      <c r="H17" s="32"/>
      <c r="I17" s="87">
        <f>-'Operating Exp - Green River 3&amp;4'!E42/1000000</f>
        <v>-10.049446084329247</v>
      </c>
      <c r="J17" s="36"/>
      <c r="K17">
        <f>'Revenue Gross-Up Factor'!$C$37</f>
        <v>1.0051786805622567</v>
      </c>
      <c r="M17" s="105">
        <f>I17*K17</f>
        <v>-10.101488955427609</v>
      </c>
    </row>
    <row r="18" spans="1:13" ht="12.75">
      <c r="A18" s="37" t="s">
        <v>139</v>
      </c>
      <c r="B18" s="32"/>
      <c r="C18" s="32"/>
      <c r="D18" s="32"/>
      <c r="E18" s="32"/>
      <c r="F18" s="32"/>
      <c r="G18" s="32"/>
      <c r="H18" s="32"/>
      <c r="I18" s="87">
        <f>'Incentive Comp'!C14</f>
        <v>-5.83323656412</v>
      </c>
      <c r="J18" s="36"/>
      <c r="K18">
        <f>'Revenue Gross-Up Factor'!$C$37</f>
        <v>1.0051786805622567</v>
      </c>
      <c r="M18" s="105">
        <f>I18*K18</f>
        <v>-5.863445032929653</v>
      </c>
    </row>
    <row r="19" spans="1:13" ht="12.75">
      <c r="A19" s="37" t="s">
        <v>244</v>
      </c>
      <c r="B19" s="32"/>
      <c r="C19" s="32"/>
      <c r="D19" s="32"/>
      <c r="E19" s="32"/>
      <c r="F19" s="32"/>
      <c r="G19" s="32"/>
      <c r="H19" s="32"/>
      <c r="I19" s="87">
        <f>'Pension Expense'!G64</f>
        <v>-10.627347765493976</v>
      </c>
      <c r="J19" s="36"/>
      <c r="K19">
        <f>'Revenue Gross-Up Factor'!$C$37</f>
        <v>1.0051786805622567</v>
      </c>
      <c r="M19" s="105">
        <f>I19*K19</f>
        <v>-10.682383404795482</v>
      </c>
    </row>
    <row r="20" spans="1:13" ht="12.75">
      <c r="A20" s="107" t="s">
        <v>216</v>
      </c>
      <c r="B20" s="32"/>
      <c r="C20" s="32"/>
      <c r="D20" s="32"/>
      <c r="E20" s="32"/>
      <c r="F20" s="32"/>
      <c r="G20" s="32"/>
      <c r="H20" s="32"/>
      <c r="I20" s="87">
        <f>'Uncollectible Exp'!D18</f>
        <v>-1.1680736000000005</v>
      </c>
      <c r="J20" s="36"/>
      <c r="K20">
        <f>'Revenue Gross-Up Factor'!$C$37</f>
        <v>1.0051786805622567</v>
      </c>
      <c r="M20" s="105">
        <f aca="true" t="shared" si="0" ref="M20:M26">I20*K20</f>
        <v>-1.1741226800476057</v>
      </c>
    </row>
    <row r="21" spans="1:13" ht="12.75">
      <c r="A21" s="107" t="s">
        <v>253</v>
      </c>
      <c r="B21" s="32"/>
      <c r="C21" s="32"/>
      <c r="D21" s="32"/>
      <c r="E21" s="32"/>
      <c r="F21" s="32"/>
      <c r="G21" s="32"/>
      <c r="H21" s="32"/>
      <c r="I21" s="87">
        <f>-'Late Payment Revenues'!D18</f>
        <v>-2.5196482000000002</v>
      </c>
      <c r="J21" s="36"/>
      <c r="K21">
        <f>'Revenue Gross-Up Factor'!$C$37</f>
        <v>1.0051786805622567</v>
      </c>
      <c r="M21" s="105">
        <f>I21*K21</f>
        <v>-2.5326966531570654</v>
      </c>
    </row>
    <row r="22" spans="1:13" ht="12.75">
      <c r="A22" s="32" t="s">
        <v>243</v>
      </c>
      <c r="B22" s="32"/>
      <c r="C22" s="32"/>
      <c r="D22" s="32"/>
      <c r="E22" s="32"/>
      <c r="F22" s="32"/>
      <c r="G22" s="32"/>
      <c r="H22" s="32"/>
      <c r="I22" s="87">
        <f>'Property Tax-CWIP'!D38</f>
        <v>-2.0561670885334324</v>
      </c>
      <c r="J22" s="36"/>
      <c r="K22">
        <f>'Revenue Gross-Up Factor'!$C$37</f>
        <v>1.0051786805622567</v>
      </c>
      <c r="M22" s="105">
        <f>I22*K22</f>
        <v>-2.0668153210675726</v>
      </c>
    </row>
    <row r="23" spans="1:13" ht="12.75">
      <c r="A23" s="32" t="s">
        <v>262</v>
      </c>
      <c r="B23" s="32"/>
      <c r="C23" s="32"/>
      <c r="D23" s="32"/>
      <c r="E23" s="32"/>
      <c r="F23" s="32"/>
      <c r="G23" s="32"/>
      <c r="H23" s="32"/>
      <c r="I23" s="87">
        <f>'Amort-Mountain Storm &amp; MISO'!D33</f>
        <v>-1.1765999999999999</v>
      </c>
      <c r="K23">
        <f>'Revenue Gross-Up Factor'!$C$37</f>
        <v>1.0051786805622567</v>
      </c>
      <c r="M23" s="105">
        <f t="shared" si="0"/>
        <v>-1.182693235549551</v>
      </c>
    </row>
    <row r="24" spans="1:13" ht="12.75">
      <c r="A24" s="32" t="s">
        <v>133</v>
      </c>
      <c r="B24" s="32"/>
      <c r="C24" s="32"/>
      <c r="D24" s="32"/>
      <c r="E24" s="32"/>
      <c r="F24" s="32"/>
      <c r="G24" s="32"/>
      <c r="H24" s="32"/>
      <c r="I24" s="87">
        <f>'Cane Run 7 Salvage - Depr -SUMM'!C17</f>
        <v>-0.5112976044977553</v>
      </c>
      <c r="K24">
        <f>'Revenue Gross-Up Factor'!$C$37</f>
        <v>1.0051786805622567</v>
      </c>
      <c r="M24" s="105">
        <f t="shared" si="0"/>
        <v>-0.5139454514636962</v>
      </c>
    </row>
    <row r="25" spans="1:17" ht="12.75">
      <c r="A25" s="32" t="s">
        <v>264</v>
      </c>
      <c r="B25" s="32"/>
      <c r="C25" s="32"/>
      <c r="D25" s="32"/>
      <c r="E25" s="32"/>
      <c r="F25" s="32"/>
      <c r="G25" s="32"/>
      <c r="H25" s="32"/>
      <c r="I25" s="87">
        <f>'Capitalization-50% Bonus Depr'!C18/(1-0.35)</f>
        <v>0.5384615384615384</v>
      </c>
      <c r="K25">
        <f>'Revenue Gross-Up Factor'!$C$37</f>
        <v>1.0051786805622567</v>
      </c>
      <c r="M25" s="105">
        <f t="shared" si="0"/>
        <v>0.541250058764292</v>
      </c>
      <c r="Q25" t="s">
        <v>270</v>
      </c>
    </row>
    <row r="26" spans="1:17" ht="12.75">
      <c r="A26" s="107" t="s">
        <v>271</v>
      </c>
      <c r="B26" s="32"/>
      <c r="C26" s="32"/>
      <c r="D26" s="32"/>
      <c r="E26" s="32"/>
      <c r="F26" s="32"/>
      <c r="G26" s="32"/>
      <c r="H26" s="32"/>
      <c r="I26" s="87">
        <v>-0.246</v>
      </c>
      <c r="K26">
        <f>'Revenue Gross-Up Factor'!$C$37</f>
        <v>1.0051786805622567</v>
      </c>
      <c r="M26" s="105">
        <f t="shared" si="0"/>
        <v>-0.24727395541831515</v>
      </c>
      <c r="Q26" s="111">
        <f>M26+I29</f>
        <v>-0.8998795779647717</v>
      </c>
    </row>
    <row r="27" spans="1:9" ht="12.75">
      <c r="A27" s="32"/>
      <c r="B27" s="32"/>
      <c r="C27" s="32"/>
      <c r="D27" s="32"/>
      <c r="E27" s="32"/>
      <c r="F27" s="32"/>
      <c r="G27" s="32"/>
      <c r="H27" s="32"/>
      <c r="I27" s="89"/>
    </row>
    <row r="28" spans="1:9" ht="12.75">
      <c r="A28" s="42" t="s">
        <v>49</v>
      </c>
      <c r="B28" s="36"/>
      <c r="C28" s="36"/>
      <c r="D28" s="36"/>
      <c r="E28" s="36"/>
      <c r="F28" s="36"/>
      <c r="G28" s="36"/>
      <c r="H28" s="36"/>
      <c r="I28" s="85"/>
    </row>
    <row r="29" spans="1:13" ht="12.75">
      <c r="A29" s="4" t="s">
        <v>249</v>
      </c>
      <c r="B29" s="36"/>
      <c r="C29" s="36"/>
      <c r="D29" s="36"/>
      <c r="E29" s="36"/>
      <c r="F29" s="36"/>
      <c r="G29" s="36"/>
      <c r="H29" s="36"/>
      <c r="I29" s="85">
        <f>'Capitalization - COC'!AD33/1000000</f>
        <v>-0.6526056225464566</v>
      </c>
      <c r="M29" s="111">
        <f>I29</f>
        <v>-0.6526056225464566</v>
      </c>
    </row>
    <row r="30" spans="1:13" ht="12.75">
      <c r="A30" s="4" t="s">
        <v>265</v>
      </c>
      <c r="B30" s="36"/>
      <c r="C30" s="36"/>
      <c r="D30" s="36"/>
      <c r="E30" s="36"/>
      <c r="F30" s="36"/>
      <c r="G30" s="36"/>
      <c r="H30" s="36"/>
      <c r="I30" s="85">
        <f>'Capitalization - COC'!AD48/1000000</f>
        <v>-3.0235528126101587</v>
      </c>
      <c r="M30" s="111">
        <f>I30</f>
        <v>-3.0235528126101587</v>
      </c>
    </row>
    <row r="31" spans="1:13" ht="12.75">
      <c r="A31" s="4" t="s">
        <v>251</v>
      </c>
      <c r="B31" s="36"/>
      <c r="C31" s="36"/>
      <c r="D31" s="36"/>
      <c r="E31" s="36"/>
      <c r="F31" s="36"/>
      <c r="G31" s="36"/>
      <c r="H31" s="36"/>
      <c r="I31" s="85">
        <f>'Capitalization - COC'!AD63/1000000</f>
        <v>-0.6451029383744957</v>
      </c>
      <c r="M31" s="111">
        <f>I31</f>
        <v>-0.6451029383744957</v>
      </c>
    </row>
    <row r="32" spans="1:13" ht="12.75">
      <c r="A32" s="4" t="s">
        <v>277</v>
      </c>
      <c r="B32" s="36"/>
      <c r="C32" s="36"/>
      <c r="D32" s="36"/>
      <c r="E32" s="36"/>
      <c r="F32" s="36"/>
      <c r="G32" s="36"/>
      <c r="H32" s="36"/>
      <c r="I32" s="85">
        <f>'Capitalization - COC'!AD78/1000000</f>
        <v>-1.2502091910775677</v>
      </c>
      <c r="M32" s="111">
        <f>I32</f>
        <v>-1.2502091910775677</v>
      </c>
    </row>
    <row r="33" spans="1:13" ht="12.75">
      <c r="A33" s="4" t="s">
        <v>81</v>
      </c>
      <c r="B33" s="36"/>
      <c r="C33" s="36"/>
      <c r="D33" s="36"/>
      <c r="E33" s="36"/>
      <c r="F33" s="36"/>
      <c r="G33" s="36"/>
      <c r="H33" s="36"/>
      <c r="I33" s="199">
        <f>'Capitalization - COC'!AD92/1000000</f>
        <v>-56.67359161952937</v>
      </c>
      <c r="M33" s="200">
        <f>I33</f>
        <v>-56.67359161952937</v>
      </c>
    </row>
    <row r="34" spans="1:13" ht="12.75">
      <c r="A34" s="36"/>
      <c r="B34" s="36"/>
      <c r="C34" s="36"/>
      <c r="D34" s="36"/>
      <c r="E34" s="36"/>
      <c r="F34" s="36"/>
      <c r="G34" s="36"/>
      <c r="H34" s="36"/>
      <c r="I34" s="199"/>
      <c r="M34" s="85"/>
    </row>
    <row r="35" spans="1:13" ht="13.5" thickBot="1">
      <c r="A35" s="69" t="s">
        <v>29</v>
      </c>
      <c r="B35" s="36"/>
      <c r="C35" s="36"/>
      <c r="D35" s="36"/>
      <c r="E35" s="36"/>
      <c r="F35" s="36"/>
      <c r="G35" s="36"/>
      <c r="H35" s="36"/>
      <c r="I35" s="199"/>
      <c r="M35" s="90">
        <f>SUM(M16:M33)</f>
        <v>-105.36325274902103</v>
      </c>
    </row>
    <row r="36" spans="1:13" ht="13.5" thickTop="1">
      <c r="A36" s="69"/>
      <c r="B36" s="36"/>
      <c r="C36" s="36"/>
      <c r="D36" s="36"/>
      <c r="E36" s="36"/>
      <c r="F36" s="36"/>
      <c r="G36" s="36"/>
      <c r="H36" s="36"/>
      <c r="I36" s="199"/>
      <c r="M36" s="85"/>
    </row>
    <row r="37" spans="1:13" ht="13.5" thickBot="1">
      <c r="A37" s="42" t="s">
        <v>27</v>
      </c>
      <c r="B37" s="36"/>
      <c r="C37" s="36"/>
      <c r="D37" s="36"/>
      <c r="E37" s="36"/>
      <c r="F37" s="36"/>
      <c r="G37" s="36"/>
      <c r="H37" s="36"/>
      <c r="I37" s="199"/>
      <c r="M37" s="90">
        <f>M11+M35</f>
        <v>48.08069725097897</v>
      </c>
    </row>
    <row r="38" spans="1:13" ht="13.5" thickTop="1">
      <c r="A38" s="36"/>
      <c r="B38" s="36"/>
      <c r="C38" s="36"/>
      <c r="D38" s="36"/>
      <c r="E38" s="36"/>
      <c r="F38" s="36"/>
      <c r="G38" s="36"/>
      <c r="H38" s="36"/>
      <c r="I38" s="199"/>
      <c r="M38" s="85"/>
    </row>
    <row r="39" spans="1:9" ht="12.75">
      <c r="A39" s="36"/>
      <c r="B39" s="36"/>
      <c r="C39" s="36"/>
      <c r="D39" s="36"/>
      <c r="E39" s="36"/>
      <c r="F39" s="36"/>
      <c r="G39" s="36"/>
      <c r="H39" s="36"/>
      <c r="I39" s="85"/>
    </row>
    <row r="40" ht="12.75">
      <c r="I40" s="33"/>
    </row>
    <row r="41" ht="12.75">
      <c r="I41" s="33"/>
    </row>
    <row r="42" ht="12.75">
      <c r="I42" s="33"/>
    </row>
    <row r="43" spans="1:9" ht="15">
      <c r="A43" s="169"/>
      <c r="I43" s="33"/>
    </row>
    <row r="44" ht="12.75">
      <c r="I44" s="33"/>
    </row>
    <row r="45" ht="12.75">
      <c r="I45" s="33"/>
    </row>
  </sheetData>
  <sheetProtection/>
  <mergeCells count="6">
    <mergeCell ref="A6:I6"/>
    <mergeCell ref="A1:I1"/>
    <mergeCell ref="A2:I2"/>
    <mergeCell ref="A3:I3"/>
    <mergeCell ref="A5:I5"/>
    <mergeCell ref="A4:I4"/>
  </mergeCells>
  <printOptions/>
  <pageMargins left="0.7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6"/>
  <sheetViews>
    <sheetView zoomScalePageLayoutView="0" workbookViewId="0" topLeftCell="A70">
      <selection activeCell="A1" sqref="A1:AD1"/>
    </sheetView>
  </sheetViews>
  <sheetFormatPr defaultColWidth="9.140625" defaultRowHeight="12.75"/>
  <cols>
    <col min="1" max="1" width="0.9921875" style="0" customWidth="1"/>
    <col min="2" max="2" width="14.140625" style="0" customWidth="1"/>
    <col min="3" max="3" width="1.1484375" style="0" customWidth="1"/>
    <col min="4" max="4" width="13.8515625" style="0" customWidth="1"/>
    <col min="5" max="5" width="1.1484375" style="0" customWidth="1"/>
    <col min="6" max="6" width="10.140625" style="0" customWidth="1"/>
    <col min="7" max="7" width="1.1484375" style="0" customWidth="1"/>
    <col min="8" max="8" width="13.7109375" style="0" customWidth="1"/>
    <col min="9" max="9" width="1.1484375" style="0" customWidth="1"/>
    <col min="10" max="10" width="11.8515625" style="0" customWidth="1"/>
    <col min="11" max="11" width="1.1484375" style="0" customWidth="1"/>
    <col min="12" max="12" width="14.00390625" style="0" customWidth="1"/>
    <col min="13" max="13" width="0.9921875" style="0" customWidth="1"/>
    <col min="14" max="14" width="8.140625" style="0" customWidth="1"/>
    <col min="15" max="15" width="0.9921875" style="0" customWidth="1"/>
    <col min="16" max="16" width="14.28125" style="0" customWidth="1"/>
    <col min="17" max="17" width="0.9921875" style="0" customWidth="1"/>
    <col min="18" max="18" width="14.00390625" style="0" customWidth="1"/>
    <col min="19" max="19" width="0.9921875" style="0" customWidth="1"/>
    <col min="20" max="20" width="8.57421875" style="0" customWidth="1"/>
    <col min="21" max="21" width="0.9921875" style="0" customWidth="1"/>
    <col min="22" max="22" width="8.57421875" style="0" customWidth="1"/>
    <col min="23" max="23" width="1.1484375" style="0" customWidth="1"/>
    <col min="24" max="24" width="8.7109375" style="0" customWidth="1"/>
    <col min="25" max="25" width="1.1484375" style="0" customWidth="1"/>
    <col min="26" max="26" width="9.57421875" style="0" customWidth="1"/>
    <col min="27" max="27" width="1.1484375" style="0" customWidth="1"/>
    <col min="28" max="28" width="12.28125" style="0" customWidth="1"/>
    <col min="29" max="29" width="1.1484375" style="0" customWidth="1"/>
    <col min="30" max="30" width="12.00390625" style="0" customWidth="1"/>
    <col min="31" max="31" width="12.28125" style="0" bestFit="1" customWidth="1"/>
    <col min="32" max="32" width="16.140625" style="0" customWidth="1"/>
    <col min="33" max="33" width="19.57421875" style="0" bestFit="1" customWidth="1"/>
  </cols>
  <sheetData>
    <row r="1" spans="1:30" ht="15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5">
      <c r="A2" s="227" t="s">
        <v>74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1:30" ht="15">
      <c r="A3" s="227" t="s">
        <v>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1:30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"/>
      <c r="AC4" s="27"/>
      <c r="AD4" s="27"/>
    </row>
    <row r="5" spans="24:28" ht="12.75">
      <c r="X5" s="48"/>
      <c r="AB5" s="7"/>
    </row>
    <row r="6" ht="12.75">
      <c r="AB6" s="7"/>
    </row>
    <row r="7" spans="1:28" ht="12.75">
      <c r="A7" s="49" t="s">
        <v>52</v>
      </c>
      <c r="AB7" s="30"/>
    </row>
    <row r="8" spans="1:29" ht="12.75">
      <c r="A8" s="49"/>
      <c r="R8" s="10"/>
      <c r="X8" s="96"/>
      <c r="Z8" s="36"/>
      <c r="AA8" s="36"/>
      <c r="AB8" s="36"/>
      <c r="AC8" s="36"/>
    </row>
    <row r="9" spans="1:31" ht="12.75">
      <c r="A9" s="11"/>
      <c r="B9" s="1"/>
      <c r="C9" s="1"/>
      <c r="D9" s="1"/>
      <c r="E9" s="1"/>
      <c r="F9" s="1"/>
      <c r="G9" s="1"/>
      <c r="H9" s="6" t="s">
        <v>53</v>
      </c>
      <c r="I9" s="1"/>
      <c r="J9" s="6" t="s">
        <v>53</v>
      </c>
      <c r="K9" s="6"/>
      <c r="L9" s="6"/>
      <c r="M9" s="6"/>
      <c r="N9" s="1"/>
      <c r="O9" s="1"/>
      <c r="P9" s="6"/>
      <c r="Q9" s="1"/>
      <c r="R9" s="10" t="s">
        <v>2</v>
      </c>
      <c r="S9" s="1"/>
      <c r="T9" s="1"/>
      <c r="U9" s="1"/>
      <c r="V9" s="6"/>
      <c r="W9" s="1"/>
      <c r="X9" s="95"/>
      <c r="Y9" s="6"/>
      <c r="Z9" s="6"/>
      <c r="AA9" s="6"/>
      <c r="AB9" s="1"/>
      <c r="AC9" s="6"/>
      <c r="AD9" s="1"/>
      <c r="AE9" s="1"/>
    </row>
    <row r="10" spans="1:31" ht="12.75">
      <c r="A10" s="11"/>
      <c r="B10" s="1"/>
      <c r="C10" s="1"/>
      <c r="D10" s="6" t="s">
        <v>79</v>
      </c>
      <c r="E10" s="6"/>
      <c r="F10" s="6" t="s">
        <v>53</v>
      </c>
      <c r="G10" s="6"/>
      <c r="H10" s="6" t="s">
        <v>2</v>
      </c>
      <c r="I10" s="6"/>
      <c r="J10" s="43" t="s">
        <v>33</v>
      </c>
      <c r="K10" s="6"/>
      <c r="L10" s="6" t="s">
        <v>53</v>
      </c>
      <c r="M10" s="10"/>
      <c r="N10" s="1"/>
      <c r="O10" s="1"/>
      <c r="P10" s="6"/>
      <c r="Q10" s="1"/>
      <c r="R10" s="6" t="s">
        <v>53</v>
      </c>
      <c r="S10" s="1"/>
      <c r="T10" s="6" t="s">
        <v>2</v>
      </c>
      <c r="U10" s="1"/>
      <c r="V10" s="6"/>
      <c r="W10" s="1"/>
      <c r="X10" s="6"/>
      <c r="Y10" s="6"/>
      <c r="Z10" s="43"/>
      <c r="AA10" s="43"/>
      <c r="AB10" s="4"/>
      <c r="AC10" s="43"/>
      <c r="AD10" s="4"/>
      <c r="AE10" s="34"/>
    </row>
    <row r="11" spans="1:31" ht="12.75">
      <c r="A11" s="11"/>
      <c r="B11" s="1"/>
      <c r="C11" s="1"/>
      <c r="D11" s="6" t="s">
        <v>80</v>
      </c>
      <c r="E11" s="6"/>
      <c r="F11" s="6" t="s">
        <v>34</v>
      </c>
      <c r="G11" s="6"/>
      <c r="H11" s="6" t="s">
        <v>58</v>
      </c>
      <c r="I11" s="6"/>
      <c r="J11" s="43" t="s">
        <v>3</v>
      </c>
      <c r="K11" s="6"/>
      <c r="L11" s="10" t="s">
        <v>3</v>
      </c>
      <c r="M11" s="6"/>
      <c r="N11" s="6" t="s">
        <v>7</v>
      </c>
      <c r="O11" s="6"/>
      <c r="P11" s="6" t="s">
        <v>59</v>
      </c>
      <c r="Q11" s="6"/>
      <c r="R11" s="10" t="s">
        <v>3</v>
      </c>
      <c r="S11" s="6"/>
      <c r="T11" s="6" t="s">
        <v>7</v>
      </c>
      <c r="U11" s="6"/>
      <c r="V11" s="6" t="s">
        <v>35</v>
      </c>
      <c r="W11" s="6"/>
      <c r="X11" s="6" t="s">
        <v>36</v>
      </c>
      <c r="Y11" s="6"/>
      <c r="Z11" s="43" t="s">
        <v>37</v>
      </c>
      <c r="AA11" s="32"/>
      <c r="AB11" s="43" t="s">
        <v>38</v>
      </c>
      <c r="AC11" s="32"/>
      <c r="AD11" s="34"/>
      <c r="AE11" s="34"/>
    </row>
    <row r="12" spans="1:31" ht="12.75">
      <c r="A12" s="11"/>
      <c r="B12" s="1"/>
      <c r="C12" s="1"/>
      <c r="D12" s="2" t="s">
        <v>39</v>
      </c>
      <c r="E12" s="6"/>
      <c r="F12" s="2" t="s">
        <v>20</v>
      </c>
      <c r="G12" s="6"/>
      <c r="H12" s="2" t="s">
        <v>6</v>
      </c>
      <c r="I12" s="6"/>
      <c r="J12" s="38" t="s">
        <v>40</v>
      </c>
      <c r="K12" s="6"/>
      <c r="L12" s="2" t="s">
        <v>6</v>
      </c>
      <c r="M12" s="2"/>
      <c r="N12" s="2" t="s">
        <v>41</v>
      </c>
      <c r="O12" s="6"/>
      <c r="P12" s="2" t="s">
        <v>20</v>
      </c>
      <c r="Q12" s="6"/>
      <c r="R12" s="2" t="s">
        <v>6</v>
      </c>
      <c r="S12" s="6"/>
      <c r="T12" s="2" t="s">
        <v>41</v>
      </c>
      <c r="U12" s="6"/>
      <c r="V12" s="2" t="s">
        <v>42</v>
      </c>
      <c r="W12" s="6"/>
      <c r="X12" s="2" t="s">
        <v>43</v>
      </c>
      <c r="Y12" s="6"/>
      <c r="Z12" s="50" t="s">
        <v>5</v>
      </c>
      <c r="AA12" s="32"/>
      <c r="AB12" s="38" t="s">
        <v>44</v>
      </c>
      <c r="AC12" s="32"/>
      <c r="AD12" s="34"/>
      <c r="AE12" s="34"/>
    </row>
    <row r="13" spans="2:31" ht="12.75">
      <c r="B13" s="1"/>
      <c r="C13" s="1"/>
      <c r="D13" s="6"/>
      <c r="E13" s="6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32"/>
      <c r="AB13" s="4"/>
      <c r="AC13" s="32"/>
      <c r="AD13" s="32"/>
      <c r="AE13" s="32"/>
    </row>
    <row r="14" spans="2:32" ht="12.75">
      <c r="B14" s="1" t="s">
        <v>24</v>
      </c>
      <c r="C14" s="1"/>
      <c r="D14" s="51">
        <v>157804449</v>
      </c>
      <c r="E14" s="51"/>
      <c r="F14" s="51">
        <v>-37228</v>
      </c>
      <c r="G14" s="51"/>
      <c r="H14" s="52">
        <f>D14+F14</f>
        <v>157767221</v>
      </c>
      <c r="I14" s="52"/>
      <c r="J14" s="53">
        <v>0.8888</v>
      </c>
      <c r="K14" s="52"/>
      <c r="L14" s="52">
        <f>H14*J14</f>
        <v>140223506.0248</v>
      </c>
      <c r="M14" s="52"/>
      <c r="N14" s="54">
        <f>L14/L18</f>
        <v>0.030467914083046756</v>
      </c>
      <c r="O14" s="54"/>
      <c r="P14" s="51">
        <v>-31484483</v>
      </c>
      <c r="Q14" s="54"/>
      <c r="R14" s="52">
        <f>L14+P14</f>
        <v>108739023.0248</v>
      </c>
      <c r="S14" s="54"/>
      <c r="T14" s="54">
        <f>R14/R18</f>
        <v>0.030467913967335208</v>
      </c>
      <c r="U14" s="54"/>
      <c r="V14" s="45">
        <v>0.0091</v>
      </c>
      <c r="W14" s="45"/>
      <c r="X14" s="45">
        <f>N14*V14</f>
        <v>0.00027725801815572547</v>
      </c>
      <c r="Y14" s="45"/>
      <c r="Z14" s="45">
        <f>X14*'Revenue Gross-Up Factor'!$C$37</f>
        <v>0.0002786938488650783</v>
      </c>
      <c r="AA14" s="56"/>
      <c r="AB14" s="39">
        <f>$R$18*Z14</f>
        <v>994649.547753742</v>
      </c>
      <c r="AC14" s="56"/>
      <c r="AD14" s="40"/>
      <c r="AE14" s="40"/>
      <c r="AF14" s="97"/>
    </row>
    <row r="15" spans="2:32" ht="12.75">
      <c r="B15" s="1" t="s">
        <v>22</v>
      </c>
      <c r="C15" s="1"/>
      <c r="D15" s="51">
        <v>2275223678</v>
      </c>
      <c r="E15" s="51"/>
      <c r="F15" s="51">
        <v>-536756</v>
      </c>
      <c r="G15" s="51"/>
      <c r="H15" s="52">
        <f>D15+F15</f>
        <v>2274686922</v>
      </c>
      <c r="I15" s="52"/>
      <c r="J15" s="53">
        <v>0.8888</v>
      </c>
      <c r="K15" s="52"/>
      <c r="L15" s="58">
        <f>H15*J15</f>
        <v>2021741736.2736</v>
      </c>
      <c r="M15" s="58"/>
      <c r="N15" s="54">
        <f>L15/L18</f>
        <v>0.43928621716247435</v>
      </c>
      <c r="O15" s="54"/>
      <c r="P15" s="51">
        <v>-453943096</v>
      </c>
      <c r="Q15" s="54"/>
      <c r="R15" s="58">
        <f>L15+P15</f>
        <v>1567798640.2736</v>
      </c>
      <c r="S15" s="54"/>
      <c r="T15" s="54">
        <f>R15/R18</f>
        <v>0.4392862172310199</v>
      </c>
      <c r="U15" s="54"/>
      <c r="V15" s="54">
        <v>0.0407</v>
      </c>
      <c r="W15" s="54"/>
      <c r="X15" s="45">
        <f>N15*V15</f>
        <v>0.017878949038512705</v>
      </c>
      <c r="Y15" s="54"/>
      <c r="Z15" s="45">
        <f>X15*'Revenue Gross-Up Factor'!$C$37</f>
        <v>0.017971538404372028</v>
      </c>
      <c r="AA15" s="56"/>
      <c r="AB15" s="39">
        <f>$R$18*Z15</f>
        <v>64139853.172724664</v>
      </c>
      <c r="AC15" s="56"/>
      <c r="AD15" s="40"/>
      <c r="AE15" s="40"/>
      <c r="AF15" s="47"/>
    </row>
    <row r="16" spans="2:33" ht="12.75">
      <c r="B16" s="1" t="s">
        <v>23</v>
      </c>
      <c r="C16" s="1"/>
      <c r="D16" s="59">
        <v>2745650329</v>
      </c>
      <c r="E16" s="51"/>
      <c r="F16" s="59">
        <v>38691</v>
      </c>
      <c r="G16" s="51"/>
      <c r="H16" s="60">
        <f>D16+F16</f>
        <v>2745689020</v>
      </c>
      <c r="I16" s="52"/>
      <c r="J16" s="53">
        <v>0.8888</v>
      </c>
      <c r="K16" s="52"/>
      <c r="L16" s="60">
        <f>H16*J16</f>
        <v>2440368400.9760003</v>
      </c>
      <c r="M16" s="60"/>
      <c r="N16" s="61">
        <f>L16/L18</f>
        <v>0.5302458687544789</v>
      </c>
      <c r="O16" s="54"/>
      <c r="P16" s="59">
        <v>-547937636</v>
      </c>
      <c r="Q16" s="54"/>
      <c r="R16" s="60">
        <f>L16+P16</f>
        <v>1892430764.9760003</v>
      </c>
      <c r="S16" s="54"/>
      <c r="T16" s="61">
        <f>R16/R18</f>
        <v>0.5302458688016448</v>
      </c>
      <c r="U16" s="54"/>
      <c r="V16" s="9">
        <v>0.105</v>
      </c>
      <c r="W16" s="54"/>
      <c r="X16" s="76">
        <f>N16*V16</f>
        <v>0.05567581621922028</v>
      </c>
      <c r="Y16" s="54"/>
      <c r="Z16" s="76">
        <f>X16*'Revenue Gross-Up Factor'!$C$34</f>
        <v>0.0886263315462923</v>
      </c>
      <c r="AA16" s="62"/>
      <c r="AB16" s="63">
        <f>$R$18*Z16</f>
        <v>316304579.20249677</v>
      </c>
      <c r="AC16" s="62"/>
      <c r="AD16" s="40"/>
      <c r="AE16" s="40"/>
      <c r="AF16" s="46"/>
      <c r="AG16" s="76">
        <f>V16*'Revenue Gross-Up Factor'!$C$34</f>
        <v>0.16714195577698918</v>
      </c>
    </row>
    <row r="17" spans="2:31" ht="12.75">
      <c r="B17" s="1"/>
      <c r="C17" s="1"/>
      <c r="D17" s="51"/>
      <c r="E17" s="51"/>
      <c r="F17" s="51"/>
      <c r="G17" s="51"/>
      <c r="H17" s="64"/>
      <c r="I17" s="64"/>
      <c r="J17" s="64"/>
      <c r="K17" s="64"/>
      <c r="L17" s="64"/>
      <c r="M17" s="64"/>
      <c r="N17" s="1"/>
      <c r="O17" s="1"/>
      <c r="P17" s="1"/>
      <c r="Q17" s="1"/>
      <c r="R17" s="64"/>
      <c r="S17" s="1"/>
      <c r="T17" s="1"/>
      <c r="U17" s="1"/>
      <c r="V17" s="54"/>
      <c r="W17" s="1"/>
      <c r="X17" s="54"/>
      <c r="Y17" s="54"/>
      <c r="Z17" s="55"/>
      <c r="AA17" s="65"/>
      <c r="AB17" s="39"/>
      <c r="AC17" s="65"/>
      <c r="AD17" s="40"/>
      <c r="AE17" s="65"/>
    </row>
    <row r="18" spans="2:32" ht="13.5" thickBot="1">
      <c r="B18" s="3" t="s">
        <v>45</v>
      </c>
      <c r="C18" s="1"/>
      <c r="D18" s="100">
        <f>SUM(D14:D17)</f>
        <v>5178678456</v>
      </c>
      <c r="E18" s="51"/>
      <c r="F18" s="100">
        <f>SUM(F14:F17)</f>
        <v>-535293</v>
      </c>
      <c r="G18" s="51"/>
      <c r="H18" s="100">
        <f>SUM(H14:H17)</f>
        <v>5178143163</v>
      </c>
      <c r="I18" s="51"/>
      <c r="J18" s="51"/>
      <c r="K18" s="51"/>
      <c r="L18" s="100">
        <f>SUM(L14:L17)</f>
        <v>4602333643.274401</v>
      </c>
      <c r="M18" s="51"/>
      <c r="N18" s="101">
        <f>SUM(N14:N17)</f>
        <v>1</v>
      </c>
      <c r="O18" s="51"/>
      <c r="P18" s="100">
        <f>SUM(P14:P17)</f>
        <v>-1033365215</v>
      </c>
      <c r="Q18" s="51"/>
      <c r="R18" s="100">
        <f>SUM(R14:R17)</f>
        <v>3568968428.2744007</v>
      </c>
      <c r="S18" s="51"/>
      <c r="T18" s="101">
        <f>SUM(T14:T17)</f>
        <v>1</v>
      </c>
      <c r="U18" s="51"/>
      <c r="V18" s="8"/>
      <c r="W18" s="51"/>
      <c r="X18" s="101">
        <f>SUM(X14:X17)</f>
        <v>0.07383202327588871</v>
      </c>
      <c r="Y18" s="51"/>
      <c r="Z18" s="80">
        <f>SUM(Z14:Z17)</f>
        <v>0.10687656379952941</v>
      </c>
      <c r="AA18" s="40"/>
      <c r="AB18" s="81">
        <f>SUM(AB14:AB17)</f>
        <v>381439081.9229752</v>
      </c>
      <c r="AC18" s="40"/>
      <c r="AD18" s="66"/>
      <c r="AE18" s="66"/>
      <c r="AF18" s="70"/>
    </row>
    <row r="19" spans="2:32" ht="13.5" thickTop="1">
      <c r="B19" s="3"/>
      <c r="C19" s="1"/>
      <c r="D19" s="8"/>
      <c r="E19" s="51"/>
      <c r="F19" s="8"/>
      <c r="G19" s="51"/>
      <c r="H19" s="8"/>
      <c r="I19" s="51"/>
      <c r="J19" s="8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8"/>
      <c r="W19" s="51"/>
      <c r="X19" s="67"/>
      <c r="Y19" s="51"/>
      <c r="Z19" s="8"/>
      <c r="AA19" s="51"/>
      <c r="AB19" s="51"/>
      <c r="AC19" s="51"/>
      <c r="AD19" s="67"/>
      <c r="AE19" s="1"/>
      <c r="AF19" s="57"/>
    </row>
    <row r="20" spans="2:32" ht="12.75">
      <c r="B20" s="3"/>
      <c r="C20" s="1"/>
      <c r="D20" s="8"/>
      <c r="E20" s="51"/>
      <c r="F20" s="8"/>
      <c r="G20" s="51"/>
      <c r="H20" s="8"/>
      <c r="I20" s="51"/>
      <c r="J20" s="8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8"/>
      <c r="W20" s="51"/>
      <c r="X20" s="67"/>
      <c r="Y20" s="51"/>
      <c r="Z20" s="8"/>
      <c r="AA20" s="51"/>
      <c r="AB20" s="51"/>
      <c r="AC20" s="51"/>
      <c r="AD20" s="67"/>
      <c r="AE20" s="1"/>
      <c r="AF20" s="57"/>
    </row>
    <row r="21" spans="2:31" ht="12.75">
      <c r="B21" s="3"/>
      <c r="C21" s="1"/>
      <c r="D21" s="8"/>
      <c r="E21" s="51"/>
      <c r="F21" s="8"/>
      <c r="G21" s="51"/>
      <c r="H21" s="8"/>
      <c r="I21" s="51"/>
      <c r="J21" s="8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8"/>
      <c r="W21" s="51"/>
      <c r="X21" s="67"/>
      <c r="Y21" s="51"/>
      <c r="Z21" s="8"/>
      <c r="AA21" s="51"/>
      <c r="AB21" s="68"/>
      <c r="AC21" s="51"/>
      <c r="AD21" s="67"/>
      <c r="AE21" s="1"/>
    </row>
    <row r="22" spans="1:33" ht="12.75">
      <c r="A22" s="69" t="s">
        <v>275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"/>
      <c r="AF22" s="70"/>
      <c r="AG22" s="70"/>
    </row>
    <row r="23" spans="1:33" ht="12.75">
      <c r="A23" s="69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"/>
      <c r="AG23" s="57"/>
    </row>
    <row r="24" spans="1:32" ht="12.75">
      <c r="A24" s="42"/>
      <c r="B24" s="4"/>
      <c r="C24" s="4"/>
      <c r="D24" s="29" t="s">
        <v>2</v>
      </c>
      <c r="E24" s="4"/>
      <c r="F24" s="43"/>
      <c r="G24" s="4"/>
      <c r="H24" s="43" t="s">
        <v>53</v>
      </c>
      <c r="I24" s="32"/>
      <c r="J24" s="43" t="s">
        <v>19</v>
      </c>
      <c r="K24" s="43"/>
      <c r="L24" s="43" t="s">
        <v>19</v>
      </c>
      <c r="M24" s="43"/>
      <c r="N24" s="29" t="s">
        <v>19</v>
      </c>
      <c r="O24" s="29"/>
      <c r="P24" s="29"/>
      <c r="Q24" s="29"/>
      <c r="R24" s="29"/>
      <c r="S24" s="29"/>
      <c r="T24" s="29" t="s">
        <v>19</v>
      </c>
      <c r="U24" s="29"/>
      <c r="V24" s="43"/>
      <c r="W24" s="4"/>
      <c r="X24" s="43"/>
      <c r="Y24" s="43"/>
      <c r="Z24" s="43"/>
      <c r="AA24" s="43"/>
      <c r="AB24" s="43"/>
      <c r="AC24" s="43"/>
      <c r="AD24" s="4"/>
      <c r="AE24" s="4"/>
      <c r="AF24" s="36"/>
    </row>
    <row r="25" spans="1:32" ht="12.75">
      <c r="A25" s="42"/>
      <c r="B25" s="4"/>
      <c r="C25" s="4"/>
      <c r="D25" s="43" t="s">
        <v>53</v>
      </c>
      <c r="E25" s="43"/>
      <c r="F25" s="34" t="s">
        <v>19</v>
      </c>
      <c r="G25" s="43"/>
      <c r="H25" s="43" t="s">
        <v>33</v>
      </c>
      <c r="I25" s="34"/>
      <c r="J25" s="34" t="s">
        <v>59</v>
      </c>
      <c r="K25" s="43"/>
      <c r="L25" s="29" t="s">
        <v>4</v>
      </c>
      <c r="M25" s="29"/>
      <c r="N25" s="43" t="s">
        <v>2</v>
      </c>
      <c r="O25" s="43"/>
      <c r="P25" s="43"/>
      <c r="Q25" s="43"/>
      <c r="R25" s="43"/>
      <c r="S25" s="43"/>
      <c r="T25" s="43" t="s">
        <v>2</v>
      </c>
      <c r="U25" s="43"/>
      <c r="V25" s="43"/>
      <c r="W25" s="4"/>
      <c r="X25" s="43"/>
      <c r="Y25" s="43"/>
      <c r="Z25" s="43"/>
      <c r="AA25" s="43"/>
      <c r="AB25" s="34"/>
      <c r="AC25" s="43"/>
      <c r="AD25" s="43" t="s">
        <v>46</v>
      </c>
      <c r="AE25" s="4"/>
      <c r="AF25" s="36"/>
    </row>
    <row r="26" spans="1:32" ht="12.75">
      <c r="A26" s="42"/>
      <c r="B26" s="4"/>
      <c r="C26" s="4"/>
      <c r="D26" s="29" t="s">
        <v>3</v>
      </c>
      <c r="E26" s="43"/>
      <c r="F26" s="43" t="s">
        <v>34</v>
      </c>
      <c r="G26" s="43"/>
      <c r="H26" s="43" t="s">
        <v>3</v>
      </c>
      <c r="I26" s="34"/>
      <c r="J26" s="43" t="s">
        <v>34</v>
      </c>
      <c r="K26" s="43"/>
      <c r="L26" s="43" t="s">
        <v>2</v>
      </c>
      <c r="M26" s="43"/>
      <c r="N26" s="43" t="s">
        <v>7</v>
      </c>
      <c r="O26" s="43"/>
      <c r="P26" s="43"/>
      <c r="Q26" s="43"/>
      <c r="R26" s="43"/>
      <c r="S26" s="43"/>
      <c r="T26" s="43" t="s">
        <v>7</v>
      </c>
      <c r="U26" s="43"/>
      <c r="V26" s="43" t="s">
        <v>35</v>
      </c>
      <c r="W26" s="43"/>
      <c r="X26" s="43" t="s">
        <v>36</v>
      </c>
      <c r="Y26" s="43"/>
      <c r="Z26" s="43" t="s">
        <v>37</v>
      </c>
      <c r="AA26" s="32"/>
      <c r="AB26" s="43" t="s">
        <v>38</v>
      </c>
      <c r="AC26" s="4"/>
      <c r="AD26" s="34" t="s">
        <v>47</v>
      </c>
      <c r="AE26" s="4"/>
      <c r="AF26" s="36"/>
    </row>
    <row r="27" spans="1:32" ht="12.75">
      <c r="A27" s="42"/>
      <c r="B27" s="4"/>
      <c r="C27" s="4"/>
      <c r="D27" s="38" t="s">
        <v>6</v>
      </c>
      <c r="E27" s="43"/>
      <c r="F27" s="38" t="s">
        <v>48</v>
      </c>
      <c r="G27" s="43"/>
      <c r="H27" s="38" t="s">
        <v>40</v>
      </c>
      <c r="I27" s="34"/>
      <c r="J27" s="38" t="s">
        <v>48</v>
      </c>
      <c r="K27" s="43"/>
      <c r="L27" s="38" t="s">
        <v>6</v>
      </c>
      <c r="M27" s="38"/>
      <c r="N27" s="38" t="s">
        <v>41</v>
      </c>
      <c r="O27" s="38"/>
      <c r="P27" s="38"/>
      <c r="Q27" s="38"/>
      <c r="R27" s="38"/>
      <c r="S27" s="38"/>
      <c r="T27" s="38" t="s">
        <v>41</v>
      </c>
      <c r="U27" s="38"/>
      <c r="V27" s="38" t="s">
        <v>42</v>
      </c>
      <c r="W27" s="43"/>
      <c r="X27" s="38" t="s">
        <v>43</v>
      </c>
      <c r="Y27" s="43"/>
      <c r="Z27" s="50" t="s">
        <v>5</v>
      </c>
      <c r="AA27" s="32"/>
      <c r="AB27" s="38" t="s">
        <v>44</v>
      </c>
      <c r="AC27" s="4"/>
      <c r="AD27" s="38" t="s">
        <v>44</v>
      </c>
      <c r="AE27" s="4"/>
      <c r="AF27" s="36"/>
    </row>
    <row r="28" spans="1:32" ht="12.75">
      <c r="A28" s="42"/>
      <c r="B28" s="4"/>
      <c r="C28" s="4"/>
      <c r="D28" s="43"/>
      <c r="E28" s="43"/>
      <c r="F28" s="4"/>
      <c r="G28" s="4"/>
      <c r="H28" s="32"/>
      <c r="I28" s="3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2"/>
      <c r="AB28" s="4"/>
      <c r="AC28" s="4"/>
      <c r="AD28" s="32"/>
      <c r="AE28" s="4"/>
      <c r="AF28" s="36"/>
    </row>
    <row r="29" spans="1:32" ht="12.75">
      <c r="A29" s="42"/>
      <c r="B29" s="4" t="s">
        <v>24</v>
      </c>
      <c r="C29" s="4"/>
      <c r="D29" s="39">
        <f>R14</f>
        <v>108739023.0248</v>
      </c>
      <c r="E29" s="39"/>
      <c r="F29" s="40"/>
      <c r="G29" s="39"/>
      <c r="H29" s="44"/>
      <c r="I29" s="73"/>
      <c r="J29" s="40">
        <f>106051814-D29</f>
        <v>-2687209.0248000026</v>
      </c>
      <c r="K29" s="45"/>
      <c r="L29" s="72">
        <f>D29+J29</f>
        <v>106051814</v>
      </c>
      <c r="M29" s="72"/>
      <c r="N29" s="45">
        <f>L29/L33</f>
        <v>0.02977280160405127</v>
      </c>
      <c r="O29" s="45">
        <f>L29/L33</f>
        <v>0.02977280160405127</v>
      </c>
      <c r="P29" s="45"/>
      <c r="Q29" s="45"/>
      <c r="R29" s="45"/>
      <c r="S29" s="45"/>
      <c r="T29" s="45">
        <f>L29/L33</f>
        <v>0.02977280160405127</v>
      </c>
      <c r="U29" s="45"/>
      <c r="V29" s="45">
        <f>V14</f>
        <v>0.0091</v>
      </c>
      <c r="W29" s="45"/>
      <c r="X29" s="45">
        <f>N29*V29</f>
        <v>0.00027093249459686654</v>
      </c>
      <c r="Y29" s="55"/>
      <c r="Z29" s="45">
        <f>X29*'Revenue Gross-Up Factor'!$C$37</f>
        <v>0.00027233556744031903</v>
      </c>
      <c r="AA29" s="56"/>
      <c r="AB29" s="39">
        <f>L33*Z29</f>
        <v>970069.30445656</v>
      </c>
      <c r="AC29" s="74"/>
      <c r="AD29" s="40">
        <f>AB29-AB14</f>
        <v>-24580.243297181907</v>
      </c>
      <c r="AE29" s="4"/>
      <c r="AF29" s="36"/>
    </row>
    <row r="30" spans="1:32" ht="12.75">
      <c r="A30" s="42"/>
      <c r="B30" s="4" t="s">
        <v>22</v>
      </c>
      <c r="C30" s="4"/>
      <c r="D30" s="40">
        <f>R15</f>
        <v>1567798640.2736</v>
      </c>
      <c r="E30" s="39"/>
      <c r="F30" s="40"/>
      <c r="G30" s="39"/>
      <c r="H30" s="44"/>
      <c r="I30" s="73"/>
      <c r="J30" s="40">
        <f>1567153788-D30</f>
        <v>-644852.2736001015</v>
      </c>
      <c r="K30" s="45"/>
      <c r="L30" s="72">
        <f>D30+J30</f>
        <v>1567153788</v>
      </c>
      <c r="M30" s="72"/>
      <c r="N30" s="46">
        <f>L30/L33</f>
        <v>0.4399600257017897</v>
      </c>
      <c r="O30" s="46">
        <f>L30/L33</f>
        <v>0.4399600257017897</v>
      </c>
      <c r="P30" s="46"/>
      <c r="Q30" s="46"/>
      <c r="R30" s="46"/>
      <c r="S30" s="46"/>
      <c r="T30" s="46">
        <f>L30/L33</f>
        <v>0.4399600257017897</v>
      </c>
      <c r="U30" s="46"/>
      <c r="V30" s="45">
        <f>V15</f>
        <v>0.0407</v>
      </c>
      <c r="W30" s="45"/>
      <c r="X30" s="45">
        <f>N30*V30</f>
        <v>0.01790637304606284</v>
      </c>
      <c r="Y30" s="55"/>
      <c r="Z30" s="45">
        <f>X30*'Revenue Gross-Up Factor'!$C$37</f>
        <v>0.017999104432097002</v>
      </c>
      <c r="AA30" s="56"/>
      <c r="AB30" s="39">
        <f>L33*Z30</f>
        <v>64113471.77820128</v>
      </c>
      <c r="AC30" s="74"/>
      <c r="AD30" s="40">
        <f>AB30-AB15</f>
        <v>-26381.394523382187</v>
      </c>
      <c r="AE30" s="4"/>
      <c r="AF30" s="36"/>
    </row>
    <row r="31" spans="1:32" ht="12.75">
      <c r="A31" s="42"/>
      <c r="B31" s="4" t="s">
        <v>23</v>
      </c>
      <c r="C31" s="4"/>
      <c r="D31" s="63">
        <f>R16</f>
        <v>1892430764.9760003</v>
      </c>
      <c r="E31" s="39"/>
      <c r="F31" s="40"/>
      <c r="G31" s="39"/>
      <c r="H31" s="44"/>
      <c r="I31" s="73"/>
      <c r="J31" s="63">
        <f>1888831166-D31</f>
        <v>-3599598.976000309</v>
      </c>
      <c r="K31" s="45"/>
      <c r="L31" s="75">
        <f>D31+J31</f>
        <v>1888831166</v>
      </c>
      <c r="M31" s="75"/>
      <c r="N31" s="76">
        <f>L31/L33</f>
        <v>0.530267172694159</v>
      </c>
      <c r="O31" s="76">
        <f>L31/L33</f>
        <v>0.530267172694159</v>
      </c>
      <c r="P31" s="46"/>
      <c r="Q31" s="46"/>
      <c r="R31" s="46"/>
      <c r="S31" s="46"/>
      <c r="T31" s="76">
        <f>L31/L33</f>
        <v>0.530267172694159</v>
      </c>
      <c r="U31" s="46"/>
      <c r="V31" s="46">
        <f>V16</f>
        <v>0.105</v>
      </c>
      <c r="W31" s="45"/>
      <c r="X31" s="76">
        <f>N31*V31</f>
        <v>0.05567805313288669</v>
      </c>
      <c r="Y31" s="55"/>
      <c r="Z31" s="76">
        <f>X31*'Revenue Gross-Up Factor'!$C$34</f>
        <v>0.0886298923284362</v>
      </c>
      <c r="AA31" s="62"/>
      <c r="AB31" s="63">
        <f>L33*Z31</f>
        <v>315702935.2177709</v>
      </c>
      <c r="AC31" s="62"/>
      <c r="AD31" s="63">
        <f>AB31-AB16</f>
        <v>-601643.9847258925</v>
      </c>
      <c r="AE31" s="4"/>
      <c r="AF31" s="36"/>
    </row>
    <row r="32" spans="1:32" ht="12.75">
      <c r="A32" s="42"/>
      <c r="B32" s="4"/>
      <c r="C32" s="4"/>
      <c r="D32" s="39"/>
      <c r="E32" s="39"/>
      <c r="F32" s="40"/>
      <c r="G32" s="39"/>
      <c r="H32" s="78"/>
      <c r="I32" s="78"/>
      <c r="J32" s="39"/>
      <c r="K32" s="4"/>
      <c r="L32" s="77"/>
      <c r="M32" s="77"/>
      <c r="N32" s="4"/>
      <c r="O32" s="4"/>
      <c r="P32" s="4"/>
      <c r="Q32" s="4"/>
      <c r="R32" s="4"/>
      <c r="S32" s="4"/>
      <c r="T32" s="4"/>
      <c r="U32" s="4"/>
      <c r="V32" s="45"/>
      <c r="W32" s="4"/>
      <c r="X32" s="45"/>
      <c r="Y32" s="45"/>
      <c r="Z32" s="55"/>
      <c r="AA32" s="65"/>
      <c r="AB32" s="39"/>
      <c r="AC32" s="55"/>
      <c r="AD32" s="65"/>
      <c r="AE32" s="4"/>
      <c r="AF32" s="36"/>
    </row>
    <row r="33" spans="1:32" ht="13.5" thickBot="1">
      <c r="A33" s="36"/>
      <c r="B33" s="4" t="s">
        <v>45</v>
      </c>
      <c r="C33" s="4"/>
      <c r="D33" s="79">
        <f>SUM(D29:D32)</f>
        <v>3568968428.2744007</v>
      </c>
      <c r="E33" s="39"/>
      <c r="F33" s="40"/>
      <c r="G33" s="39"/>
      <c r="H33" s="40"/>
      <c r="I33" s="40"/>
      <c r="J33" s="79">
        <f>SUM(J29:J32)</f>
        <v>-6931660.274400413</v>
      </c>
      <c r="K33" s="39"/>
      <c r="L33" s="79">
        <f>SUM(L29:L32)</f>
        <v>3562036768</v>
      </c>
      <c r="M33" s="79"/>
      <c r="N33" s="80">
        <f>SUM(N29:N32)</f>
        <v>1</v>
      </c>
      <c r="O33" s="80">
        <f>SUM(O29:O32)</f>
        <v>1</v>
      </c>
      <c r="P33" s="44"/>
      <c r="Q33" s="44"/>
      <c r="R33" s="44"/>
      <c r="S33" s="44"/>
      <c r="T33" s="80">
        <f>SUM(T29:T32)</f>
        <v>1</v>
      </c>
      <c r="U33" s="44"/>
      <c r="V33" s="40"/>
      <c r="W33" s="39"/>
      <c r="X33" s="80">
        <f>SUM(X29:X32)</f>
        <v>0.0738553586735464</v>
      </c>
      <c r="Y33" s="39"/>
      <c r="Z33" s="80">
        <f>SUM(Z29:Z32)</f>
        <v>0.10690133232797353</v>
      </c>
      <c r="AA33" s="40"/>
      <c r="AB33" s="81">
        <f>SUM(AB29:AB32)</f>
        <v>380786476.30042875</v>
      </c>
      <c r="AC33" s="40"/>
      <c r="AD33" s="81">
        <f>SUM(AD29:AD32)</f>
        <v>-652605.6225464566</v>
      </c>
      <c r="AE33" s="72"/>
      <c r="AF33" s="36"/>
    </row>
    <row r="34" spans="1:32" ht="13.5" thickTop="1">
      <c r="A34" s="36"/>
      <c r="B34" s="36"/>
      <c r="C34" s="36"/>
      <c r="D34" s="36"/>
      <c r="E34" s="36"/>
      <c r="F34" s="35"/>
      <c r="G34" s="36"/>
      <c r="H34" s="35"/>
      <c r="I34" s="35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2.75">
      <c r="A35" s="36"/>
      <c r="B35" s="36"/>
      <c r="C35" s="36"/>
      <c r="D35" s="36"/>
      <c r="E35" s="36"/>
      <c r="F35" s="35"/>
      <c r="G35" s="36"/>
      <c r="H35" s="35"/>
      <c r="I35" s="35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0" ht="12.75">
      <c r="A37" s="69" t="s">
        <v>287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2.75">
      <c r="A38" s="69"/>
      <c r="B38" s="6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2.75">
      <c r="A39" s="42"/>
      <c r="B39" s="4"/>
      <c r="C39" s="4"/>
      <c r="D39" s="29" t="s">
        <v>2</v>
      </c>
      <c r="E39" s="4"/>
      <c r="F39" s="43"/>
      <c r="G39" s="4"/>
      <c r="H39" s="43" t="s">
        <v>53</v>
      </c>
      <c r="I39" s="32"/>
      <c r="J39" s="43" t="s">
        <v>19</v>
      </c>
      <c r="K39" s="43"/>
      <c r="L39" s="43" t="s">
        <v>19</v>
      </c>
      <c r="M39" s="43"/>
      <c r="N39" s="29" t="s">
        <v>19</v>
      </c>
      <c r="O39" s="29"/>
      <c r="P39" s="29"/>
      <c r="Q39" s="29"/>
      <c r="R39" s="29"/>
      <c r="S39" s="29"/>
      <c r="T39" s="29" t="s">
        <v>19</v>
      </c>
      <c r="U39" s="29"/>
      <c r="V39" s="43"/>
      <c r="W39" s="4"/>
      <c r="X39" s="43"/>
      <c r="Y39" s="43"/>
      <c r="Z39" s="43"/>
      <c r="AA39" s="43"/>
      <c r="AB39" s="43"/>
      <c r="AC39" s="43"/>
      <c r="AD39" s="4"/>
    </row>
    <row r="40" spans="1:30" ht="12.75">
      <c r="A40" s="42"/>
      <c r="B40" s="4"/>
      <c r="C40" s="4"/>
      <c r="D40" s="43" t="s">
        <v>53</v>
      </c>
      <c r="E40" s="43"/>
      <c r="F40" s="34" t="s">
        <v>19</v>
      </c>
      <c r="G40" s="43"/>
      <c r="H40" s="43" t="s">
        <v>33</v>
      </c>
      <c r="I40" s="34"/>
      <c r="J40" s="34" t="s">
        <v>59</v>
      </c>
      <c r="K40" s="43"/>
      <c r="L40" s="29" t="s">
        <v>4</v>
      </c>
      <c r="M40" s="29"/>
      <c r="N40" s="43" t="s">
        <v>2</v>
      </c>
      <c r="O40" s="43"/>
      <c r="P40" s="43"/>
      <c r="Q40" s="43"/>
      <c r="R40" s="43"/>
      <c r="S40" s="43"/>
      <c r="T40" s="43" t="s">
        <v>2</v>
      </c>
      <c r="U40" s="43"/>
      <c r="V40" s="43"/>
      <c r="W40" s="4"/>
      <c r="X40" s="43"/>
      <c r="Y40" s="43"/>
      <c r="Z40" s="43"/>
      <c r="AA40" s="43"/>
      <c r="AB40" s="34"/>
      <c r="AC40" s="43"/>
      <c r="AD40" s="43" t="s">
        <v>46</v>
      </c>
    </row>
    <row r="41" spans="1:30" ht="12.75">
      <c r="A41" s="42"/>
      <c r="B41" s="4"/>
      <c r="C41" s="4"/>
      <c r="D41" s="29" t="s">
        <v>3</v>
      </c>
      <c r="E41" s="43"/>
      <c r="F41" s="43" t="s">
        <v>34</v>
      </c>
      <c r="G41" s="43"/>
      <c r="H41" s="43" t="s">
        <v>3</v>
      </c>
      <c r="I41" s="34"/>
      <c r="J41" s="43" t="s">
        <v>34</v>
      </c>
      <c r="K41" s="43"/>
      <c r="L41" s="43" t="s">
        <v>2</v>
      </c>
      <c r="M41" s="43"/>
      <c r="N41" s="43" t="s">
        <v>7</v>
      </c>
      <c r="O41" s="43"/>
      <c r="P41" s="43"/>
      <c r="Q41" s="43"/>
      <c r="R41" s="43"/>
      <c r="S41" s="43"/>
      <c r="T41" s="43" t="s">
        <v>7</v>
      </c>
      <c r="U41" s="43"/>
      <c r="V41" s="43" t="s">
        <v>35</v>
      </c>
      <c r="W41" s="43"/>
      <c r="X41" s="43" t="s">
        <v>36</v>
      </c>
      <c r="Y41" s="43"/>
      <c r="Z41" s="43" t="s">
        <v>37</v>
      </c>
      <c r="AA41" s="32"/>
      <c r="AB41" s="43" t="s">
        <v>38</v>
      </c>
      <c r="AC41" s="4"/>
      <c r="AD41" s="34" t="s">
        <v>47</v>
      </c>
    </row>
    <row r="42" spans="1:30" ht="12.75">
      <c r="A42" s="42"/>
      <c r="B42" s="4"/>
      <c r="C42" s="4"/>
      <c r="D42" s="38" t="s">
        <v>6</v>
      </c>
      <c r="E42" s="43"/>
      <c r="F42" s="38" t="s">
        <v>48</v>
      </c>
      <c r="G42" s="43"/>
      <c r="H42" s="38" t="s">
        <v>40</v>
      </c>
      <c r="I42" s="34"/>
      <c r="J42" s="38" t="s">
        <v>48</v>
      </c>
      <c r="K42" s="43"/>
      <c r="L42" s="38" t="s">
        <v>6</v>
      </c>
      <c r="M42" s="38"/>
      <c r="N42" s="38" t="s">
        <v>41</v>
      </c>
      <c r="O42" s="38"/>
      <c r="P42" s="38"/>
      <c r="Q42" s="38"/>
      <c r="R42" s="38"/>
      <c r="S42" s="38"/>
      <c r="T42" s="38" t="s">
        <v>41</v>
      </c>
      <c r="U42" s="38"/>
      <c r="V42" s="38" t="s">
        <v>42</v>
      </c>
      <c r="W42" s="43"/>
      <c r="X42" s="38" t="s">
        <v>43</v>
      </c>
      <c r="Y42" s="43"/>
      <c r="Z42" s="50" t="s">
        <v>5</v>
      </c>
      <c r="AA42" s="32"/>
      <c r="AB42" s="38" t="s">
        <v>44</v>
      </c>
      <c r="AC42" s="4"/>
      <c r="AD42" s="38" t="s">
        <v>44</v>
      </c>
    </row>
    <row r="43" spans="1:30" ht="12.75">
      <c r="A43" s="42"/>
      <c r="B43" s="4"/>
      <c r="C43" s="4"/>
      <c r="D43" s="43"/>
      <c r="E43" s="43"/>
      <c r="F43" s="4"/>
      <c r="G43" s="4"/>
      <c r="H43" s="32"/>
      <c r="I43" s="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2"/>
      <c r="AB43" s="4"/>
      <c r="AC43" s="4"/>
      <c r="AD43" s="32"/>
    </row>
    <row r="44" spans="1:30" ht="12.75">
      <c r="A44" s="42"/>
      <c r="B44" s="4" t="s">
        <v>24</v>
      </c>
      <c r="C44" s="4"/>
      <c r="D44" s="39">
        <f>L29</f>
        <v>106051814</v>
      </c>
      <c r="E44" s="39"/>
      <c r="F44" s="40"/>
      <c r="G44" s="40"/>
      <c r="H44" s="44"/>
      <c r="I44" s="73"/>
      <c r="J44" s="40">
        <f>('Capitalization-50% Bonus Depr'!C13*1000000)*(D44/D48)</f>
        <v>-842081.5350835188</v>
      </c>
      <c r="K44" s="45"/>
      <c r="L44" s="72">
        <f>D44+J44</f>
        <v>105209732.46491648</v>
      </c>
      <c r="M44" s="72"/>
      <c r="N44" s="45">
        <f>L44/L48</f>
        <v>0.02977280160405127</v>
      </c>
      <c r="O44" s="45">
        <f>L44/L48</f>
        <v>0.02977280160405127</v>
      </c>
      <c r="P44" s="45"/>
      <c r="Q44" s="45"/>
      <c r="R44" s="45"/>
      <c r="S44" s="45"/>
      <c r="T44" s="45">
        <f>L44/L48</f>
        <v>0.02977280160405127</v>
      </c>
      <c r="U44" s="45"/>
      <c r="V44" s="45">
        <f>V29</f>
        <v>0.0091</v>
      </c>
      <c r="W44" s="45"/>
      <c r="X44" s="45">
        <f>N44*V44</f>
        <v>0.00027093249459686654</v>
      </c>
      <c r="Y44" s="55"/>
      <c r="Z44" s="45">
        <f>X44*'Revenue Gross-Up Factor'!$C$37</f>
        <v>0.00027233556744031903</v>
      </c>
      <c r="AA44" s="56"/>
      <c r="AB44" s="39">
        <f>L48*Z44</f>
        <v>962366.6785586741</v>
      </c>
      <c r="AC44" s="74"/>
      <c r="AD44" s="40">
        <f>AB44-AB29</f>
        <v>-7702.625897885999</v>
      </c>
    </row>
    <row r="45" spans="1:30" ht="12.75">
      <c r="A45" s="42"/>
      <c r="B45" s="4" t="s">
        <v>22</v>
      </c>
      <c r="C45" s="4"/>
      <c r="D45" s="40">
        <f>L30</f>
        <v>1567153788</v>
      </c>
      <c r="E45" s="39"/>
      <c r="F45" s="40"/>
      <c r="G45" s="40"/>
      <c r="H45" s="44"/>
      <c r="I45" s="73"/>
      <c r="J45" s="40">
        <f>('Capitalization-50% Bonus Depr'!C13*1000000)*(D45/D48)</f>
        <v>-12443646.343578728</v>
      </c>
      <c r="K45" s="45"/>
      <c r="L45" s="72">
        <f>D45+J45</f>
        <v>1554710141.6564212</v>
      </c>
      <c r="M45" s="72"/>
      <c r="N45" s="46">
        <f>L45/L48</f>
        <v>0.4399600257017897</v>
      </c>
      <c r="O45" s="46">
        <f>L45/L48</f>
        <v>0.4399600257017897</v>
      </c>
      <c r="P45" s="46"/>
      <c r="Q45" s="46"/>
      <c r="R45" s="46"/>
      <c r="S45" s="46"/>
      <c r="T45" s="46">
        <f>L45/L48</f>
        <v>0.4399600257017897</v>
      </c>
      <c r="U45" s="46"/>
      <c r="V45" s="45">
        <f>V30</f>
        <v>0.0407</v>
      </c>
      <c r="W45" s="45"/>
      <c r="X45" s="45">
        <f>N45*V45</f>
        <v>0.01790637304606284</v>
      </c>
      <c r="Y45" s="55"/>
      <c r="Z45" s="45">
        <f>X45*'Revenue Gross-Up Factor'!$C$37</f>
        <v>0.017999104432097002</v>
      </c>
      <c r="AA45" s="56"/>
      <c r="AB45" s="39">
        <f>L48*Z45</f>
        <v>63604392.596071295</v>
      </c>
      <c r="AC45" s="74"/>
      <c r="AD45" s="40">
        <f>AB45-AB30</f>
        <v>-509079.1821299866</v>
      </c>
    </row>
    <row r="46" spans="1:30" ht="12.75">
      <c r="A46" s="42"/>
      <c r="B46" s="4" t="s">
        <v>23</v>
      </c>
      <c r="C46" s="4"/>
      <c r="D46" s="63">
        <f>L31</f>
        <v>1888831166</v>
      </c>
      <c r="E46" s="39"/>
      <c r="F46" s="40"/>
      <c r="G46" s="40"/>
      <c r="H46" s="44"/>
      <c r="I46" s="73"/>
      <c r="J46" s="63">
        <f>('Capitalization-50% Bonus Depr'!C13*1000000)*(D46/D48)</f>
        <v>-14997856.121337753</v>
      </c>
      <c r="K46" s="45"/>
      <c r="L46" s="75">
        <f>D46+J46</f>
        <v>1873833309.8786623</v>
      </c>
      <c r="M46" s="75"/>
      <c r="N46" s="76">
        <f>L46/L48</f>
        <v>0.530267172694159</v>
      </c>
      <c r="O46" s="76">
        <f>L46/L48</f>
        <v>0.530267172694159</v>
      </c>
      <c r="P46" s="46"/>
      <c r="Q46" s="46"/>
      <c r="R46" s="46"/>
      <c r="S46" s="46"/>
      <c r="T46" s="76">
        <f>L46/L48</f>
        <v>0.530267172694159</v>
      </c>
      <c r="U46" s="46"/>
      <c r="V46" s="46">
        <f>V31</f>
        <v>0.105</v>
      </c>
      <c r="W46" s="45"/>
      <c r="X46" s="76">
        <f>N46*V46</f>
        <v>0.05567805313288669</v>
      </c>
      <c r="Y46" s="55"/>
      <c r="Z46" s="76">
        <f>X46*'Revenue Gross-Up Factor'!$C$34</f>
        <v>0.0886298923284362</v>
      </c>
      <c r="AA46" s="62"/>
      <c r="AB46" s="63">
        <f>L48*Z46</f>
        <v>313196164.2131886</v>
      </c>
      <c r="AC46" s="62"/>
      <c r="AD46" s="63">
        <f>AB46-AB31</f>
        <v>-2506771.004582286</v>
      </c>
    </row>
    <row r="47" spans="1:30" ht="12.75">
      <c r="A47" s="42"/>
      <c r="B47" s="4"/>
      <c r="C47" s="4"/>
      <c r="D47" s="39"/>
      <c r="E47" s="39"/>
      <c r="F47" s="40"/>
      <c r="G47" s="40"/>
      <c r="H47" s="78"/>
      <c r="I47" s="78"/>
      <c r="J47" s="39"/>
      <c r="K47" s="4"/>
      <c r="L47" s="77"/>
      <c r="M47" s="77"/>
      <c r="N47" s="4"/>
      <c r="O47" s="4"/>
      <c r="P47" s="4"/>
      <c r="Q47" s="4"/>
      <c r="R47" s="4"/>
      <c r="S47" s="4"/>
      <c r="T47" s="4"/>
      <c r="U47" s="4"/>
      <c r="V47" s="45"/>
      <c r="W47" s="4"/>
      <c r="X47" s="45"/>
      <c r="Y47" s="45"/>
      <c r="Z47" s="55"/>
      <c r="AA47" s="65"/>
      <c r="AB47" s="39"/>
      <c r="AC47" s="55"/>
      <c r="AD47" s="65"/>
    </row>
    <row r="48" spans="1:30" ht="13.5" thickBot="1">
      <c r="A48" s="36"/>
      <c r="B48" s="4" t="s">
        <v>45</v>
      </c>
      <c r="C48" s="4"/>
      <c r="D48" s="79">
        <f>SUM(D44:D47)</f>
        <v>3562036768</v>
      </c>
      <c r="E48" s="39"/>
      <c r="F48" s="40"/>
      <c r="G48" s="40"/>
      <c r="H48" s="40"/>
      <c r="I48" s="40"/>
      <c r="J48" s="79">
        <f>SUM(J44:J47)</f>
        <v>-28283584</v>
      </c>
      <c r="K48" s="39"/>
      <c r="L48" s="79">
        <f>SUM(L44:L47)</f>
        <v>3533753184</v>
      </c>
      <c r="M48" s="79"/>
      <c r="N48" s="80">
        <f>SUM(N44:N47)</f>
        <v>1</v>
      </c>
      <c r="O48" s="80">
        <f>SUM(O44:O47)</f>
        <v>1</v>
      </c>
      <c r="P48" s="44"/>
      <c r="Q48" s="44"/>
      <c r="R48" s="44"/>
      <c r="S48" s="44"/>
      <c r="T48" s="80">
        <f>SUM(T44:T47)</f>
        <v>1</v>
      </c>
      <c r="U48" s="44"/>
      <c r="V48" s="40"/>
      <c r="W48" s="39"/>
      <c r="X48" s="80">
        <f>SUM(X44:X47)</f>
        <v>0.0738553586735464</v>
      </c>
      <c r="Y48" s="39"/>
      <c r="Z48" s="80">
        <f>SUM(Z44:Z47)</f>
        <v>0.10690133232797353</v>
      </c>
      <c r="AA48" s="40"/>
      <c r="AB48" s="81">
        <f>SUM(AB44:AB47)</f>
        <v>377762923.48781854</v>
      </c>
      <c r="AC48" s="40"/>
      <c r="AD48" s="81">
        <f>SUM(AD44:AD47)</f>
        <v>-3023552.8126101587</v>
      </c>
    </row>
    <row r="49" spans="1:30" ht="13.5" thickTop="1">
      <c r="A49" s="36"/>
      <c r="B49" s="4"/>
      <c r="C49" s="4"/>
      <c r="D49" s="40"/>
      <c r="E49" s="39"/>
      <c r="F49" s="40"/>
      <c r="G49" s="40"/>
      <c r="H49" s="40"/>
      <c r="I49" s="40"/>
      <c r="J49" s="40"/>
      <c r="K49" s="39"/>
      <c r="L49" s="40"/>
      <c r="M49" s="40"/>
      <c r="N49" s="44"/>
      <c r="O49" s="44"/>
      <c r="P49" s="44"/>
      <c r="Q49" s="44"/>
      <c r="R49" s="44"/>
      <c r="S49" s="44"/>
      <c r="T49" s="44"/>
      <c r="U49" s="44"/>
      <c r="V49" s="40"/>
      <c r="W49" s="39"/>
      <c r="X49" s="44"/>
      <c r="Y49" s="39"/>
      <c r="Z49" s="44"/>
      <c r="AA49" s="40"/>
      <c r="AB49" s="66"/>
      <c r="AC49" s="40"/>
      <c r="AD49" s="66"/>
    </row>
    <row r="50" spans="1:30" ht="12.75">
      <c r="A50" s="36"/>
      <c r="B50" s="36"/>
      <c r="C50" s="36"/>
      <c r="D50" s="36"/>
      <c r="E50" s="36"/>
      <c r="F50" s="35"/>
      <c r="G50" s="35"/>
      <c r="H50" s="35"/>
      <c r="I50" s="35"/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2" spans="1:30" ht="12.75">
      <c r="A52" s="69" t="s">
        <v>250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2.75">
      <c r="A53" s="69"/>
      <c r="B53" s="42"/>
      <c r="C53" s="36"/>
      <c r="D53" s="35"/>
      <c r="E53" s="35"/>
      <c r="F53" s="35"/>
      <c r="G53" s="35"/>
      <c r="H53" s="34"/>
      <c r="I53" s="35"/>
      <c r="J53" s="35"/>
      <c r="K53" s="36"/>
      <c r="M53" s="43"/>
      <c r="N53" s="34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4"/>
    </row>
    <row r="54" spans="1:30" ht="12.75">
      <c r="A54" s="42"/>
      <c r="B54" s="4"/>
      <c r="C54" s="4"/>
      <c r="D54" s="34"/>
      <c r="E54" s="32"/>
      <c r="F54" s="32"/>
      <c r="G54" s="32"/>
      <c r="H54" s="71"/>
      <c r="I54" s="32"/>
      <c r="J54" s="34"/>
      <c r="K54" s="43"/>
      <c r="L54" s="43" t="s">
        <v>19</v>
      </c>
      <c r="M54" s="43"/>
      <c r="N54" s="29" t="s">
        <v>19</v>
      </c>
      <c r="O54" s="29"/>
      <c r="P54" s="29"/>
      <c r="Q54" s="29"/>
      <c r="R54" s="29"/>
      <c r="S54" s="29"/>
      <c r="T54" s="29"/>
      <c r="U54" s="29"/>
      <c r="V54" s="43"/>
      <c r="W54" s="4"/>
      <c r="X54" s="43"/>
      <c r="Y54" s="43"/>
      <c r="Z54" s="43"/>
      <c r="AA54" s="43"/>
      <c r="AB54" s="43"/>
      <c r="AC54" s="43"/>
      <c r="AD54" s="4"/>
    </row>
    <row r="55" spans="1:30" ht="12.75">
      <c r="A55" s="42"/>
      <c r="B55" s="4"/>
      <c r="C55" s="4"/>
      <c r="D55" s="34"/>
      <c r="E55" s="34"/>
      <c r="F55" s="34"/>
      <c r="G55" s="34"/>
      <c r="H55" s="34"/>
      <c r="I55" s="34"/>
      <c r="J55" s="34"/>
      <c r="K55" s="43"/>
      <c r="L55" s="29" t="s">
        <v>4</v>
      </c>
      <c r="M55" s="29"/>
      <c r="N55" s="43" t="s">
        <v>2</v>
      </c>
      <c r="O55" s="43"/>
      <c r="P55" s="43"/>
      <c r="Q55" s="43"/>
      <c r="R55" s="43"/>
      <c r="S55" s="43"/>
      <c r="T55" s="43"/>
      <c r="U55" s="43"/>
      <c r="V55" s="43"/>
      <c r="W55" s="4"/>
      <c r="X55" s="43"/>
      <c r="Y55" s="43"/>
      <c r="Z55" s="43"/>
      <c r="AA55" s="43"/>
      <c r="AB55" s="34"/>
      <c r="AC55" s="43"/>
      <c r="AD55" s="43" t="s">
        <v>46</v>
      </c>
    </row>
    <row r="56" spans="1:30" ht="12.75">
      <c r="A56" s="42"/>
      <c r="B56" s="4"/>
      <c r="C56" s="4"/>
      <c r="D56" s="34"/>
      <c r="E56" s="34"/>
      <c r="F56" s="34"/>
      <c r="G56" s="34"/>
      <c r="H56" s="34"/>
      <c r="I56" s="34"/>
      <c r="J56" s="34"/>
      <c r="K56" s="43"/>
      <c r="L56" s="43" t="s">
        <v>2</v>
      </c>
      <c r="M56" s="43"/>
      <c r="N56" s="43" t="s">
        <v>7</v>
      </c>
      <c r="O56" s="43"/>
      <c r="P56" s="43"/>
      <c r="Q56" s="43"/>
      <c r="R56" s="43"/>
      <c r="S56" s="43"/>
      <c r="T56" s="43"/>
      <c r="U56" s="43"/>
      <c r="V56" s="43" t="s">
        <v>35</v>
      </c>
      <c r="W56" s="43"/>
      <c r="X56" s="43" t="s">
        <v>36</v>
      </c>
      <c r="Y56" s="43"/>
      <c r="Z56" s="43" t="s">
        <v>37</v>
      </c>
      <c r="AA56" s="32"/>
      <c r="AB56" s="43" t="s">
        <v>38</v>
      </c>
      <c r="AC56" s="4"/>
      <c r="AD56" s="34" t="s">
        <v>47</v>
      </c>
    </row>
    <row r="57" spans="1:30" ht="12.75">
      <c r="A57" s="42"/>
      <c r="B57" s="4"/>
      <c r="C57" s="4"/>
      <c r="D57" s="34"/>
      <c r="E57" s="34"/>
      <c r="F57" s="34"/>
      <c r="G57" s="34"/>
      <c r="H57" s="34"/>
      <c r="I57" s="34"/>
      <c r="J57" s="34"/>
      <c r="K57" s="43"/>
      <c r="L57" s="38" t="s">
        <v>6</v>
      </c>
      <c r="M57" s="38"/>
      <c r="N57" s="38" t="s">
        <v>41</v>
      </c>
      <c r="O57" s="38"/>
      <c r="P57" s="38"/>
      <c r="Q57" s="38"/>
      <c r="R57" s="38"/>
      <c r="S57" s="38"/>
      <c r="T57" s="38"/>
      <c r="U57" s="38"/>
      <c r="V57" s="38" t="s">
        <v>42</v>
      </c>
      <c r="W57" s="43"/>
      <c r="X57" s="38" t="s">
        <v>43</v>
      </c>
      <c r="Y57" s="43"/>
      <c r="Z57" s="50" t="s">
        <v>5</v>
      </c>
      <c r="AA57" s="32"/>
      <c r="AB57" s="38" t="s">
        <v>44</v>
      </c>
      <c r="AC57" s="4"/>
      <c r="AD57" s="38" t="s">
        <v>44</v>
      </c>
    </row>
    <row r="58" spans="1:30" ht="12.75">
      <c r="A58" s="42"/>
      <c r="B58" s="4"/>
      <c r="C58" s="4"/>
      <c r="D58" s="34"/>
      <c r="E58" s="34"/>
      <c r="F58" s="32"/>
      <c r="G58" s="32"/>
      <c r="H58" s="32"/>
      <c r="I58" s="32"/>
      <c r="J58" s="3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2"/>
      <c r="AB58" s="4"/>
      <c r="AC58" s="4"/>
      <c r="AD58" s="32"/>
    </row>
    <row r="59" spans="1:30" ht="12.75">
      <c r="A59" s="42"/>
      <c r="B59" s="4" t="s">
        <v>24</v>
      </c>
      <c r="C59" s="4"/>
      <c r="D59" s="40"/>
      <c r="E59" s="40"/>
      <c r="F59" s="40"/>
      <c r="G59" s="40"/>
      <c r="H59" s="73"/>
      <c r="I59" s="73"/>
      <c r="J59" s="44"/>
      <c r="K59" s="45"/>
      <c r="L59" s="72">
        <f>L44</f>
        <v>105209732.46491648</v>
      </c>
      <c r="M59" s="72"/>
      <c r="N59" s="45">
        <f>L59/L63</f>
        <v>0.02977280160405127</v>
      </c>
      <c r="O59" s="45">
        <f>L59/L63</f>
        <v>0.02977280160405127</v>
      </c>
      <c r="P59" s="45"/>
      <c r="Q59" s="45"/>
      <c r="R59" s="45"/>
      <c r="S59" s="45"/>
      <c r="T59" s="45"/>
      <c r="U59" s="45"/>
      <c r="V59" s="45">
        <v>0.003</v>
      </c>
      <c r="W59" s="45"/>
      <c r="X59" s="45">
        <f>N59*V59</f>
        <v>8.931840481215381E-05</v>
      </c>
      <c r="Y59" s="55"/>
      <c r="Z59" s="45">
        <f>X59*'Revenue Gross-Up Factor'!$C$37</f>
        <v>8.978095629900629E-05</v>
      </c>
      <c r="AA59" s="56"/>
      <c r="AB59" s="39">
        <f>L63*Z59</f>
        <v>317263.74018417834</v>
      </c>
      <c r="AC59" s="74"/>
      <c r="AD59" s="40">
        <f>AB59-AB44</f>
        <v>-645102.9383744957</v>
      </c>
    </row>
    <row r="60" spans="1:30" ht="12.75">
      <c r="A60" s="42"/>
      <c r="B60" s="4" t="s">
        <v>22</v>
      </c>
      <c r="C60" s="4"/>
      <c r="D60" s="40"/>
      <c r="E60" s="40"/>
      <c r="F60" s="40"/>
      <c r="G60" s="40"/>
      <c r="H60" s="73"/>
      <c r="I60" s="73"/>
      <c r="J60" s="44"/>
      <c r="K60" s="45"/>
      <c r="L60" s="72">
        <f>L45</f>
        <v>1554710141.6564212</v>
      </c>
      <c r="M60" s="72"/>
      <c r="N60" s="46">
        <f>L60/L63</f>
        <v>0.4399600257017897</v>
      </c>
      <c r="O60" s="46">
        <f>L60/L63</f>
        <v>0.4399600257017897</v>
      </c>
      <c r="P60" s="46"/>
      <c r="Q60" s="46"/>
      <c r="R60" s="46"/>
      <c r="S60" s="46"/>
      <c r="T60" s="46"/>
      <c r="U60" s="46"/>
      <c r="V60" s="45">
        <f>V45</f>
        <v>0.0407</v>
      </c>
      <c r="W60" s="45"/>
      <c r="X60" s="45">
        <f>N60*V60</f>
        <v>0.01790637304606284</v>
      </c>
      <c r="Y60" s="55"/>
      <c r="Z60" s="45">
        <f>X60*'Revenue Gross-Up Factor'!$C$37</f>
        <v>0.017999104432097002</v>
      </c>
      <c r="AA60" s="56"/>
      <c r="AB60" s="39">
        <f>L63*Z60</f>
        <v>63604392.596071295</v>
      </c>
      <c r="AC60" s="74"/>
      <c r="AD60" s="40">
        <f>AB60-AB45</f>
        <v>0</v>
      </c>
    </row>
    <row r="61" spans="1:30" ht="12.75">
      <c r="A61" s="42"/>
      <c r="B61" s="4" t="s">
        <v>23</v>
      </c>
      <c r="C61" s="4"/>
      <c r="D61" s="40"/>
      <c r="E61" s="40"/>
      <c r="F61" s="40"/>
      <c r="G61" s="40"/>
      <c r="H61" s="73"/>
      <c r="I61" s="73"/>
      <c r="J61" s="44"/>
      <c r="K61" s="45"/>
      <c r="L61" s="75">
        <f>L46</f>
        <v>1873833309.8786623</v>
      </c>
      <c r="M61" s="75"/>
      <c r="N61" s="76">
        <f>L61/L63</f>
        <v>0.530267172694159</v>
      </c>
      <c r="O61" s="76">
        <f>L61/L63</f>
        <v>0.530267172694159</v>
      </c>
      <c r="P61" s="46"/>
      <c r="Q61" s="46"/>
      <c r="R61" s="46"/>
      <c r="S61" s="46"/>
      <c r="T61" s="46"/>
      <c r="U61" s="46"/>
      <c r="V61" s="46">
        <f>V46</f>
        <v>0.105</v>
      </c>
      <c r="W61" s="45"/>
      <c r="X61" s="76">
        <f>N61*V61</f>
        <v>0.05567805313288669</v>
      </c>
      <c r="Y61" s="55"/>
      <c r="Z61" s="76">
        <f>X61*'Revenue Gross-Up Factor'!$C$34</f>
        <v>0.0886298923284362</v>
      </c>
      <c r="AA61" s="62"/>
      <c r="AB61" s="63">
        <f>L63*Z61</f>
        <v>313196164.2131886</v>
      </c>
      <c r="AC61" s="62"/>
      <c r="AD61" s="63">
        <f>AB61-AB46</f>
        <v>0</v>
      </c>
    </row>
    <row r="62" spans="1:30" ht="12.75">
      <c r="A62" s="42"/>
      <c r="B62" s="4"/>
      <c r="C62" s="4"/>
      <c r="D62" s="40"/>
      <c r="E62" s="40"/>
      <c r="F62" s="40"/>
      <c r="G62" s="40"/>
      <c r="H62" s="78"/>
      <c r="I62" s="78"/>
      <c r="J62" s="32"/>
      <c r="K62" s="4"/>
      <c r="L62" s="77"/>
      <c r="M62" s="77"/>
      <c r="N62" s="4"/>
      <c r="O62" s="4"/>
      <c r="P62" s="4"/>
      <c r="Q62" s="4"/>
      <c r="R62" s="4"/>
      <c r="S62" s="4"/>
      <c r="T62" s="4"/>
      <c r="U62" s="4"/>
      <c r="V62" s="45"/>
      <c r="W62" s="4"/>
      <c r="X62" s="45"/>
      <c r="Y62" s="45"/>
      <c r="Z62" s="55"/>
      <c r="AA62" s="65"/>
      <c r="AB62" s="39"/>
      <c r="AC62" s="55"/>
      <c r="AD62" s="65"/>
    </row>
    <row r="63" spans="1:30" ht="13.5" thickBot="1">
      <c r="A63" s="36"/>
      <c r="B63" s="4" t="s">
        <v>45</v>
      </c>
      <c r="C63" s="4"/>
      <c r="D63" s="40"/>
      <c r="E63" s="40"/>
      <c r="F63" s="40"/>
      <c r="G63" s="40"/>
      <c r="H63" s="40"/>
      <c r="I63" s="40"/>
      <c r="J63" s="40"/>
      <c r="K63" s="39"/>
      <c r="L63" s="79">
        <f>SUM(L59:L62)</f>
        <v>3533753184</v>
      </c>
      <c r="M63" s="79"/>
      <c r="N63" s="80">
        <f>SUM(N59:N62)</f>
        <v>1</v>
      </c>
      <c r="O63" s="80">
        <f>SUM(O59:O62)</f>
        <v>1</v>
      </c>
      <c r="P63" s="44"/>
      <c r="Q63" s="44"/>
      <c r="R63" s="44"/>
      <c r="S63" s="44"/>
      <c r="T63" s="44"/>
      <c r="U63" s="44"/>
      <c r="V63" s="40"/>
      <c r="W63" s="39"/>
      <c r="X63" s="80">
        <f>SUM(X59:X62)</f>
        <v>0.07367374458376169</v>
      </c>
      <c r="Y63" s="39"/>
      <c r="Z63" s="80">
        <f>SUM(Z59:Z62)</f>
        <v>0.1067187777168322</v>
      </c>
      <c r="AA63" s="40"/>
      <c r="AB63" s="81">
        <f>SUM(AB59:AB62)</f>
        <v>377117820.5494441</v>
      </c>
      <c r="AC63" s="40"/>
      <c r="AD63" s="81">
        <f>SUM(AD59:AD62)</f>
        <v>-645102.9383744957</v>
      </c>
    </row>
    <row r="64" spans="1:30" ht="13.5" thickTop="1">
      <c r="A64" s="36"/>
      <c r="B64" s="4"/>
      <c r="C64" s="4"/>
      <c r="D64" s="40"/>
      <c r="E64" s="40"/>
      <c r="F64" s="40"/>
      <c r="G64" s="40"/>
      <c r="H64" s="40"/>
      <c r="I64" s="40"/>
      <c r="J64" s="40"/>
      <c r="K64" s="39"/>
      <c r="L64" s="40"/>
      <c r="M64" s="40"/>
      <c r="N64" s="44"/>
      <c r="O64" s="44"/>
      <c r="P64" s="44"/>
      <c r="Q64" s="44"/>
      <c r="R64" s="44"/>
      <c r="S64" s="44"/>
      <c r="T64" s="44"/>
      <c r="U64" s="44"/>
      <c r="V64" s="40"/>
      <c r="W64" s="39"/>
      <c r="X64" s="44"/>
      <c r="Y64" s="39"/>
      <c r="Z64" s="44"/>
      <c r="AA64" s="40"/>
      <c r="AB64" s="66"/>
      <c r="AC64" s="40"/>
      <c r="AD64" s="66"/>
    </row>
    <row r="67" spans="1:30" ht="12.75">
      <c r="A67" s="69" t="s">
        <v>276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ht="12.75">
      <c r="A68" s="69"/>
      <c r="B68" s="42"/>
      <c r="C68" s="36"/>
      <c r="D68" s="35"/>
      <c r="E68" s="35"/>
      <c r="F68" s="35"/>
      <c r="G68" s="35"/>
      <c r="H68" s="34"/>
      <c r="I68" s="35"/>
      <c r="J68" s="35"/>
      <c r="K68" s="36"/>
      <c r="M68" s="43"/>
      <c r="N68" s="34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4"/>
    </row>
    <row r="69" spans="1:30" ht="12.75">
      <c r="A69" s="42"/>
      <c r="B69" s="4"/>
      <c r="C69" s="4"/>
      <c r="D69" s="34"/>
      <c r="E69" s="32"/>
      <c r="F69" s="32"/>
      <c r="G69" s="32"/>
      <c r="H69" s="71"/>
      <c r="I69" s="32"/>
      <c r="J69" s="34"/>
      <c r="K69" s="43"/>
      <c r="L69" s="43" t="s">
        <v>19</v>
      </c>
      <c r="M69" s="43"/>
      <c r="N69" s="29" t="s">
        <v>19</v>
      </c>
      <c r="O69" s="29"/>
      <c r="P69" s="29"/>
      <c r="Q69" s="29"/>
      <c r="R69" s="29"/>
      <c r="S69" s="29"/>
      <c r="T69" s="29"/>
      <c r="U69" s="29"/>
      <c r="V69" s="43"/>
      <c r="W69" s="4"/>
      <c r="X69" s="43"/>
      <c r="Y69" s="43"/>
      <c r="Z69" s="43"/>
      <c r="AA69" s="43"/>
      <c r="AB69" s="43"/>
      <c r="AC69" s="43"/>
      <c r="AD69" s="4"/>
    </row>
    <row r="70" spans="1:30" ht="12.75">
      <c r="A70" s="42"/>
      <c r="B70" s="4"/>
      <c r="C70" s="4"/>
      <c r="D70" s="34"/>
      <c r="E70" s="34"/>
      <c r="F70" s="34"/>
      <c r="G70" s="34"/>
      <c r="H70" s="34"/>
      <c r="I70" s="34"/>
      <c r="J70" s="34"/>
      <c r="K70" s="43"/>
      <c r="L70" s="29" t="s">
        <v>4</v>
      </c>
      <c r="M70" s="29"/>
      <c r="N70" s="43" t="s">
        <v>2</v>
      </c>
      <c r="O70" s="43"/>
      <c r="P70" s="43"/>
      <c r="Q70" s="43"/>
      <c r="R70" s="43"/>
      <c r="S70" s="43"/>
      <c r="T70" s="43"/>
      <c r="U70" s="43"/>
      <c r="V70" s="43"/>
      <c r="W70" s="4"/>
      <c r="X70" s="43"/>
      <c r="Y70" s="43"/>
      <c r="Z70" s="43"/>
      <c r="AA70" s="43"/>
      <c r="AB70" s="34"/>
      <c r="AC70" s="43"/>
      <c r="AD70" s="43" t="s">
        <v>46</v>
      </c>
    </row>
    <row r="71" spans="1:30" ht="12.75">
      <c r="A71" s="42"/>
      <c r="B71" s="4"/>
      <c r="C71" s="4"/>
      <c r="D71" s="34"/>
      <c r="E71" s="34"/>
      <c r="F71" s="34"/>
      <c r="G71" s="34"/>
      <c r="H71" s="34"/>
      <c r="I71" s="34"/>
      <c r="J71" s="34"/>
      <c r="K71" s="43"/>
      <c r="L71" s="43" t="s">
        <v>2</v>
      </c>
      <c r="M71" s="43"/>
      <c r="N71" s="43" t="s">
        <v>7</v>
      </c>
      <c r="O71" s="43"/>
      <c r="P71" s="43"/>
      <c r="Q71" s="43"/>
      <c r="R71" s="43"/>
      <c r="S71" s="43"/>
      <c r="T71" s="43"/>
      <c r="U71" s="43"/>
      <c r="V71" s="43" t="s">
        <v>35</v>
      </c>
      <c r="W71" s="43"/>
      <c r="X71" s="43" t="s">
        <v>36</v>
      </c>
      <c r="Y71" s="43"/>
      <c r="Z71" s="43" t="s">
        <v>37</v>
      </c>
      <c r="AA71" s="32"/>
      <c r="AB71" s="43" t="s">
        <v>38</v>
      </c>
      <c r="AC71" s="4"/>
      <c r="AD71" s="34" t="s">
        <v>47</v>
      </c>
    </row>
    <row r="72" spans="1:30" ht="12.75">
      <c r="A72" s="42"/>
      <c r="B72" s="4"/>
      <c r="C72" s="4"/>
      <c r="D72" s="34"/>
      <c r="E72" s="34"/>
      <c r="F72" s="34"/>
      <c r="G72" s="34"/>
      <c r="H72" s="34"/>
      <c r="I72" s="34"/>
      <c r="J72" s="34"/>
      <c r="K72" s="43"/>
      <c r="L72" s="38" t="s">
        <v>6</v>
      </c>
      <c r="M72" s="38"/>
      <c r="N72" s="38" t="s">
        <v>41</v>
      </c>
      <c r="O72" s="38"/>
      <c r="P72" s="38"/>
      <c r="Q72" s="38"/>
      <c r="R72" s="38"/>
      <c r="S72" s="38"/>
      <c r="T72" s="38"/>
      <c r="U72" s="38"/>
      <c r="V72" s="38" t="s">
        <v>42</v>
      </c>
      <c r="W72" s="43"/>
      <c r="X72" s="38" t="s">
        <v>43</v>
      </c>
      <c r="Y72" s="43"/>
      <c r="Z72" s="50" t="s">
        <v>5</v>
      </c>
      <c r="AA72" s="32"/>
      <c r="AB72" s="38" t="s">
        <v>44</v>
      </c>
      <c r="AC72" s="4"/>
      <c r="AD72" s="38" t="s">
        <v>44</v>
      </c>
    </row>
    <row r="73" spans="1:30" ht="12.75">
      <c r="A73" s="42"/>
      <c r="B73" s="4"/>
      <c r="C73" s="4"/>
      <c r="D73" s="34"/>
      <c r="E73" s="34"/>
      <c r="F73" s="32"/>
      <c r="G73" s="32"/>
      <c r="H73" s="32"/>
      <c r="I73" s="32"/>
      <c r="J73" s="3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2"/>
      <c r="AB73" s="4"/>
      <c r="AC73" s="4"/>
      <c r="AD73" s="32"/>
    </row>
    <row r="74" spans="1:30" ht="12.75">
      <c r="A74" s="42"/>
      <c r="B74" s="4" t="s">
        <v>24</v>
      </c>
      <c r="C74" s="4"/>
      <c r="D74" s="40"/>
      <c r="E74" s="40"/>
      <c r="F74" s="40"/>
      <c r="G74" s="40"/>
      <c r="H74" s="73"/>
      <c r="I74" s="73"/>
      <c r="J74" s="44"/>
      <c r="K74" s="45"/>
      <c r="L74" s="72">
        <f>L59</f>
        <v>105209732.46491648</v>
      </c>
      <c r="M74" s="72"/>
      <c r="N74" s="45">
        <f>L74/L78</f>
        <v>0.02977280160405127</v>
      </c>
      <c r="O74" s="45">
        <f>L74/L78</f>
        <v>0.02977280160405127</v>
      </c>
      <c r="P74" s="45"/>
      <c r="Q74" s="45"/>
      <c r="R74" s="45"/>
      <c r="S74" s="45"/>
      <c r="T74" s="45"/>
      <c r="U74" s="45"/>
      <c r="V74" s="45">
        <f>V59</f>
        <v>0.003</v>
      </c>
      <c r="W74" s="45"/>
      <c r="X74" s="45">
        <f>N74*V74</f>
        <v>8.931840481215381E-05</v>
      </c>
      <c r="Y74" s="55"/>
      <c r="Z74" s="45">
        <f>X74*'Revenue Gross-Up Factor'!$C$37</f>
        <v>8.978095629900629E-05</v>
      </c>
      <c r="AA74" s="56"/>
      <c r="AB74" s="39">
        <f>L78*Z74</f>
        <v>317263.74018417834</v>
      </c>
      <c r="AC74" s="74"/>
      <c r="AD74" s="40">
        <f>AB74-AB59</f>
        <v>0</v>
      </c>
    </row>
    <row r="75" spans="1:30" ht="12.75">
      <c r="A75" s="42"/>
      <c r="B75" s="4" t="s">
        <v>22</v>
      </c>
      <c r="C75" s="4"/>
      <c r="D75" s="40"/>
      <c r="E75" s="40"/>
      <c r="F75" s="40"/>
      <c r="G75" s="40"/>
      <c r="H75" s="73"/>
      <c r="I75" s="73"/>
      <c r="J75" s="44"/>
      <c r="K75" s="45"/>
      <c r="L75" s="72">
        <f>L60</f>
        <v>1554710141.6564212</v>
      </c>
      <c r="M75" s="72"/>
      <c r="N75" s="46">
        <f>L75/L78</f>
        <v>0.4399600257017897</v>
      </c>
      <c r="O75" s="46">
        <f>L75/L78</f>
        <v>0.4399600257017897</v>
      </c>
      <c r="P75" s="46"/>
      <c r="Q75" s="46"/>
      <c r="R75" s="46"/>
      <c r="S75" s="46"/>
      <c r="T75" s="46"/>
      <c r="U75" s="46"/>
      <c r="V75" s="45">
        <v>0.0399</v>
      </c>
      <c r="W75" s="45"/>
      <c r="X75" s="45">
        <f>N75*V75</f>
        <v>0.01755440502550141</v>
      </c>
      <c r="Y75" s="55"/>
      <c r="Z75" s="45">
        <f>X75*'Revenue Gross-Up Factor'!$C$37</f>
        <v>0.017645313681588955</v>
      </c>
      <c r="AA75" s="56"/>
      <c r="AB75" s="39">
        <f>L78*Z75</f>
        <v>62354183.40499373</v>
      </c>
      <c r="AC75" s="74"/>
      <c r="AD75" s="40">
        <f>AB75-AB60</f>
        <v>-1250209.1910775676</v>
      </c>
    </row>
    <row r="76" spans="1:30" ht="12.75">
      <c r="A76" s="42"/>
      <c r="B76" s="4" t="s">
        <v>23</v>
      </c>
      <c r="C76" s="4"/>
      <c r="D76" s="40"/>
      <c r="E76" s="40"/>
      <c r="F76" s="40"/>
      <c r="G76" s="40"/>
      <c r="H76" s="73"/>
      <c r="I76" s="73"/>
      <c r="J76" s="44"/>
      <c r="K76" s="45"/>
      <c r="L76" s="75">
        <f>L61</f>
        <v>1873833309.8786623</v>
      </c>
      <c r="M76" s="75"/>
      <c r="N76" s="76">
        <f>L76/L78</f>
        <v>0.530267172694159</v>
      </c>
      <c r="O76" s="76">
        <f>L76/L78</f>
        <v>0.530267172694159</v>
      </c>
      <c r="P76" s="46"/>
      <c r="Q76" s="46"/>
      <c r="R76" s="46"/>
      <c r="S76" s="46"/>
      <c r="T76" s="46"/>
      <c r="U76" s="46"/>
      <c r="V76" s="46">
        <f>V61</f>
        <v>0.105</v>
      </c>
      <c r="W76" s="45"/>
      <c r="X76" s="76">
        <f>N76*V76</f>
        <v>0.05567805313288669</v>
      </c>
      <c r="Y76" s="55"/>
      <c r="Z76" s="76">
        <f>X76*'Revenue Gross-Up Factor'!$C$34</f>
        <v>0.0886298923284362</v>
      </c>
      <c r="AA76" s="62"/>
      <c r="AB76" s="63">
        <f>L78*Z76</f>
        <v>313196164.2131886</v>
      </c>
      <c r="AC76" s="62"/>
      <c r="AD76" s="63">
        <f>AB76-AB61</f>
        <v>0</v>
      </c>
    </row>
    <row r="77" spans="1:30" ht="12.75">
      <c r="A77" s="42"/>
      <c r="B77" s="4"/>
      <c r="C77" s="4"/>
      <c r="D77" s="40"/>
      <c r="E77" s="40"/>
      <c r="F77" s="40"/>
      <c r="G77" s="40"/>
      <c r="H77" s="78"/>
      <c r="I77" s="78"/>
      <c r="J77" s="32"/>
      <c r="K77" s="4"/>
      <c r="L77" s="77"/>
      <c r="M77" s="77"/>
      <c r="N77" s="4"/>
      <c r="O77" s="4"/>
      <c r="P77" s="4"/>
      <c r="Q77" s="4"/>
      <c r="R77" s="4"/>
      <c r="S77" s="4"/>
      <c r="T77" s="4"/>
      <c r="U77" s="4"/>
      <c r="V77" s="45"/>
      <c r="W77" s="4"/>
      <c r="X77" s="45"/>
      <c r="Y77" s="45"/>
      <c r="Z77" s="55"/>
      <c r="AA77" s="65"/>
      <c r="AB77" s="39"/>
      <c r="AC77" s="55"/>
      <c r="AD77" s="65"/>
    </row>
    <row r="78" spans="1:30" ht="13.5" thickBot="1">
      <c r="A78" s="36"/>
      <c r="B78" s="4" t="s">
        <v>45</v>
      </c>
      <c r="C78" s="4"/>
      <c r="D78" s="40"/>
      <c r="E78" s="40"/>
      <c r="F78" s="40"/>
      <c r="G78" s="40"/>
      <c r="H78" s="40"/>
      <c r="I78" s="40"/>
      <c r="J78" s="40"/>
      <c r="K78" s="39"/>
      <c r="L78" s="79">
        <f>SUM(L74:L77)</f>
        <v>3533753184</v>
      </c>
      <c r="M78" s="79"/>
      <c r="N78" s="80">
        <f>SUM(N74:N77)</f>
        <v>1</v>
      </c>
      <c r="O78" s="80">
        <f>SUM(O74:O77)</f>
        <v>1</v>
      </c>
      <c r="P78" s="44"/>
      <c r="Q78" s="44"/>
      <c r="R78" s="44"/>
      <c r="S78" s="44"/>
      <c r="T78" s="44"/>
      <c r="U78" s="44"/>
      <c r="V78" s="40"/>
      <c r="W78" s="39"/>
      <c r="X78" s="80">
        <f>SUM(X74:X77)</f>
        <v>0.07332177656320026</v>
      </c>
      <c r="Y78" s="39"/>
      <c r="Z78" s="80">
        <f>SUM(Z74:Z77)</f>
        <v>0.10636498696632415</v>
      </c>
      <c r="AA78" s="40"/>
      <c r="AB78" s="81">
        <f>SUM(AB74:AB77)</f>
        <v>375867611.3583665</v>
      </c>
      <c r="AC78" s="40"/>
      <c r="AD78" s="81">
        <f>SUM(AD74:AD77)</f>
        <v>-1250209.1910775676</v>
      </c>
    </row>
    <row r="79" spans="1:30" ht="13.5" thickTop="1">
      <c r="A79" s="36"/>
      <c r="B79" s="4"/>
      <c r="C79" s="4"/>
      <c r="D79" s="40"/>
      <c r="E79" s="40"/>
      <c r="F79" s="40"/>
      <c r="G79" s="40"/>
      <c r="H79" s="40"/>
      <c r="I79" s="40"/>
      <c r="J79" s="40"/>
      <c r="K79" s="39"/>
      <c r="L79" s="40"/>
      <c r="M79" s="40"/>
      <c r="N79" s="44"/>
      <c r="O79" s="44"/>
      <c r="P79" s="44"/>
      <c r="Q79" s="44"/>
      <c r="R79" s="44"/>
      <c r="S79" s="44"/>
      <c r="T79" s="44"/>
      <c r="U79" s="44"/>
      <c r="V79" s="40"/>
      <c r="W79" s="39"/>
      <c r="X79" s="44"/>
      <c r="Y79" s="39"/>
      <c r="Z79" s="44"/>
      <c r="AA79" s="40"/>
      <c r="AB79" s="66"/>
      <c r="AC79" s="40"/>
      <c r="AD79" s="66"/>
    </row>
    <row r="81" spans="1:30" ht="12.75">
      <c r="A81" s="69" t="s">
        <v>278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1" ht="12.75">
      <c r="A82" s="69"/>
      <c r="B82" s="42"/>
      <c r="C82" s="36"/>
      <c r="D82" s="35"/>
      <c r="E82" s="35"/>
      <c r="F82" s="35"/>
      <c r="G82" s="35"/>
      <c r="H82" s="34"/>
      <c r="I82" s="35"/>
      <c r="J82" s="35"/>
      <c r="K82" s="36"/>
      <c r="M82" s="43"/>
      <c r="N82" s="34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4"/>
      <c r="AE82" s="4"/>
    </row>
    <row r="83" spans="1:31" ht="12.75">
      <c r="A83" s="42"/>
      <c r="B83" s="4"/>
      <c r="C83" s="4"/>
      <c r="D83" s="34"/>
      <c r="E83" s="32"/>
      <c r="F83" s="32"/>
      <c r="G83" s="32"/>
      <c r="H83" s="71"/>
      <c r="I83" s="32"/>
      <c r="J83" s="34"/>
      <c r="K83" s="43"/>
      <c r="L83" s="43" t="s">
        <v>19</v>
      </c>
      <c r="M83" s="43"/>
      <c r="N83" s="29" t="s">
        <v>19</v>
      </c>
      <c r="O83" s="29"/>
      <c r="P83" s="29"/>
      <c r="Q83" s="29"/>
      <c r="R83" s="29"/>
      <c r="S83" s="29"/>
      <c r="T83" s="29"/>
      <c r="U83" s="29"/>
      <c r="V83" s="43"/>
      <c r="W83" s="4"/>
      <c r="X83" s="43"/>
      <c r="Y83" s="43"/>
      <c r="Z83" s="43"/>
      <c r="AA83" s="43"/>
      <c r="AB83" s="43"/>
      <c r="AC83" s="43"/>
      <c r="AD83" s="4"/>
      <c r="AE83" s="4"/>
    </row>
    <row r="84" spans="1:31" ht="12.75">
      <c r="A84" s="42"/>
      <c r="B84" s="4"/>
      <c r="C84" s="4"/>
      <c r="D84" s="34"/>
      <c r="E84" s="34"/>
      <c r="F84" s="34"/>
      <c r="G84" s="34"/>
      <c r="H84" s="34"/>
      <c r="I84" s="34"/>
      <c r="J84" s="34"/>
      <c r="K84" s="43"/>
      <c r="L84" s="29" t="s">
        <v>4</v>
      </c>
      <c r="M84" s="29"/>
      <c r="N84" s="43" t="s">
        <v>2</v>
      </c>
      <c r="O84" s="43"/>
      <c r="P84" s="43"/>
      <c r="Q84" s="43"/>
      <c r="R84" s="43"/>
      <c r="S84" s="43"/>
      <c r="T84" s="43"/>
      <c r="U84" s="43"/>
      <c r="V84" s="43"/>
      <c r="W84" s="4"/>
      <c r="X84" s="43"/>
      <c r="Y84" s="43"/>
      <c r="Z84" s="43"/>
      <c r="AA84" s="43"/>
      <c r="AB84" s="34"/>
      <c r="AC84" s="43"/>
      <c r="AD84" s="43" t="s">
        <v>46</v>
      </c>
      <c r="AE84" s="4"/>
    </row>
    <row r="85" spans="1:31" ht="12.75">
      <c r="A85" s="42"/>
      <c r="B85" s="4"/>
      <c r="C85" s="4"/>
      <c r="D85" s="34"/>
      <c r="E85" s="34"/>
      <c r="F85" s="34"/>
      <c r="G85" s="34"/>
      <c r="H85" s="34"/>
      <c r="I85" s="34"/>
      <c r="J85" s="34"/>
      <c r="K85" s="43"/>
      <c r="L85" s="43" t="s">
        <v>2</v>
      </c>
      <c r="M85" s="43"/>
      <c r="N85" s="43" t="s">
        <v>7</v>
      </c>
      <c r="O85" s="43"/>
      <c r="P85" s="43"/>
      <c r="Q85" s="43"/>
      <c r="R85" s="43"/>
      <c r="S85" s="43"/>
      <c r="T85" s="43"/>
      <c r="U85" s="43"/>
      <c r="V85" s="43" t="s">
        <v>35</v>
      </c>
      <c r="W85" s="43"/>
      <c r="X85" s="43" t="s">
        <v>36</v>
      </c>
      <c r="Y85" s="43"/>
      <c r="Z85" s="43" t="s">
        <v>37</v>
      </c>
      <c r="AA85" s="32"/>
      <c r="AB85" s="43" t="s">
        <v>38</v>
      </c>
      <c r="AC85" s="4"/>
      <c r="AD85" s="34" t="s">
        <v>47</v>
      </c>
      <c r="AE85" s="4"/>
    </row>
    <row r="86" spans="1:31" ht="12.75">
      <c r="A86" s="42"/>
      <c r="B86" s="4"/>
      <c r="C86" s="4"/>
      <c r="D86" s="34"/>
      <c r="E86" s="34"/>
      <c r="F86" s="34"/>
      <c r="G86" s="34"/>
      <c r="H86" s="34"/>
      <c r="I86" s="34"/>
      <c r="J86" s="34"/>
      <c r="K86" s="43"/>
      <c r="L86" s="38" t="s">
        <v>6</v>
      </c>
      <c r="M86" s="38"/>
      <c r="N86" s="38" t="s">
        <v>41</v>
      </c>
      <c r="O86" s="38"/>
      <c r="P86" s="38"/>
      <c r="Q86" s="38"/>
      <c r="R86" s="38"/>
      <c r="S86" s="38"/>
      <c r="T86" s="38"/>
      <c r="U86" s="38"/>
      <c r="V86" s="38" t="s">
        <v>42</v>
      </c>
      <c r="W86" s="43"/>
      <c r="X86" s="38" t="s">
        <v>43</v>
      </c>
      <c r="Y86" s="43"/>
      <c r="Z86" s="50" t="s">
        <v>5</v>
      </c>
      <c r="AA86" s="32"/>
      <c r="AB86" s="38" t="s">
        <v>44</v>
      </c>
      <c r="AC86" s="4"/>
      <c r="AD86" s="38" t="s">
        <v>44</v>
      </c>
      <c r="AE86" s="4"/>
    </row>
    <row r="87" spans="1:31" ht="12.75">
      <c r="A87" s="42"/>
      <c r="B87" s="4"/>
      <c r="C87" s="4"/>
      <c r="D87" s="34"/>
      <c r="E87" s="34"/>
      <c r="F87" s="32"/>
      <c r="G87" s="32"/>
      <c r="H87" s="32"/>
      <c r="I87" s="32"/>
      <c r="J87" s="3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2"/>
      <c r="AB87" s="4"/>
      <c r="AC87" s="4"/>
      <c r="AD87" s="32"/>
      <c r="AE87" s="4"/>
    </row>
    <row r="88" spans="1:31" ht="12.75">
      <c r="A88" s="42"/>
      <c r="B88" s="4" t="s">
        <v>24</v>
      </c>
      <c r="C88" s="4"/>
      <c r="D88" s="40"/>
      <c r="E88" s="40"/>
      <c r="F88" s="40"/>
      <c r="G88" s="40"/>
      <c r="H88" s="73"/>
      <c r="I88" s="73"/>
      <c r="J88" s="44"/>
      <c r="K88" s="45"/>
      <c r="L88" s="72">
        <f>L74</f>
        <v>105209732.46491648</v>
      </c>
      <c r="M88" s="72"/>
      <c r="N88" s="45">
        <f>L88/L92</f>
        <v>0.02977280160405127</v>
      </c>
      <c r="O88" s="45">
        <f>L88/L92</f>
        <v>0.02977280160405127</v>
      </c>
      <c r="P88" s="45"/>
      <c r="Q88" s="45"/>
      <c r="R88" s="45"/>
      <c r="S88" s="45"/>
      <c r="T88" s="45"/>
      <c r="U88" s="45"/>
      <c r="V88" s="45">
        <f>V74</f>
        <v>0.003</v>
      </c>
      <c r="W88" s="45"/>
      <c r="X88" s="45">
        <f>N88*V88</f>
        <v>8.931840481215381E-05</v>
      </c>
      <c r="Y88" s="55"/>
      <c r="Z88" s="45">
        <f>X88*'Revenue Gross-Up Factor'!$C$37</f>
        <v>8.978095629900629E-05</v>
      </c>
      <c r="AA88" s="56"/>
      <c r="AB88" s="39">
        <f>L92*Z88</f>
        <v>317263.74018417834</v>
      </c>
      <c r="AC88" s="74"/>
      <c r="AD88" s="40">
        <f>AB88-AB74</f>
        <v>0</v>
      </c>
      <c r="AE88" s="4"/>
    </row>
    <row r="89" spans="1:32" ht="12.75">
      <c r="A89" s="42"/>
      <c r="B89" s="4" t="s">
        <v>22</v>
      </c>
      <c r="C89" s="4"/>
      <c r="D89" s="40"/>
      <c r="E89" s="40"/>
      <c r="F89" s="40"/>
      <c r="G89" s="40"/>
      <c r="H89" s="73"/>
      <c r="I89" s="73"/>
      <c r="J89" s="44"/>
      <c r="K89" s="45"/>
      <c r="L89" s="73">
        <f>L75</f>
        <v>1554710141.6564212</v>
      </c>
      <c r="M89" s="72"/>
      <c r="N89" s="46">
        <f>L89/L92</f>
        <v>0.4399600257017897</v>
      </c>
      <c r="O89" s="46">
        <f>L89/L92</f>
        <v>0.4399600257017897</v>
      </c>
      <c r="P89" s="46"/>
      <c r="Q89" s="46"/>
      <c r="R89" s="46"/>
      <c r="S89" s="46"/>
      <c r="T89" s="46"/>
      <c r="U89" s="46"/>
      <c r="V89" s="45">
        <f>V75</f>
        <v>0.0399</v>
      </c>
      <c r="W89" s="45"/>
      <c r="X89" s="45">
        <f>N89*V89</f>
        <v>0.01755440502550141</v>
      </c>
      <c r="Y89" s="55"/>
      <c r="Z89" s="45">
        <f>X89*'Revenue Gross-Up Factor'!$C$37</f>
        <v>0.017645313681588955</v>
      </c>
      <c r="AA89" s="56"/>
      <c r="AB89" s="39">
        <f>L92*Z89</f>
        <v>62354183.40499373</v>
      </c>
      <c r="AC89" s="74"/>
      <c r="AD89" s="40">
        <f>AB89-AB75</f>
        <v>0</v>
      </c>
      <c r="AE89" s="4"/>
      <c r="AF89" s="108"/>
    </row>
    <row r="90" spans="1:33" ht="12.75">
      <c r="A90" s="42"/>
      <c r="B90" s="4" t="s">
        <v>23</v>
      </c>
      <c r="C90" s="4"/>
      <c r="D90" s="40"/>
      <c r="E90" s="40"/>
      <c r="F90" s="40"/>
      <c r="G90" s="40"/>
      <c r="H90" s="73"/>
      <c r="I90" s="73"/>
      <c r="J90" s="44"/>
      <c r="K90" s="45"/>
      <c r="L90" s="75">
        <f>L76</f>
        <v>1873833309.8786623</v>
      </c>
      <c r="M90" s="75"/>
      <c r="N90" s="76">
        <f>L90/L92</f>
        <v>0.530267172694159</v>
      </c>
      <c r="O90" s="76">
        <f>L90/L92</f>
        <v>0.530267172694159</v>
      </c>
      <c r="P90" s="46"/>
      <c r="Q90" s="46"/>
      <c r="R90" s="46"/>
      <c r="S90" s="46"/>
      <c r="T90" s="46"/>
      <c r="U90" s="46"/>
      <c r="V90" s="46">
        <v>0.086</v>
      </c>
      <c r="W90" s="45"/>
      <c r="X90" s="76">
        <f>N90*V90</f>
        <v>0.045602976851697674</v>
      </c>
      <c r="Y90" s="55"/>
      <c r="Z90" s="76">
        <f>X90*'Revenue Gross-Up Factor'!$C$34</f>
        <v>0.0725921022880525</v>
      </c>
      <c r="AA90" s="62"/>
      <c r="AB90" s="63">
        <f>L92*Z90</f>
        <v>256522572.59365922</v>
      </c>
      <c r="AC90" s="62"/>
      <c r="AD90" s="63">
        <f>AB90-AB76</f>
        <v>-56673591.61952937</v>
      </c>
      <c r="AE90" s="4"/>
      <c r="AF90" s="47"/>
      <c r="AG90" s="76">
        <f>V90*'Revenue Gross-Up Factor'!$C$34</f>
        <v>0.1368972209221054</v>
      </c>
    </row>
    <row r="91" spans="1:31" ht="12.75">
      <c r="A91" s="42"/>
      <c r="B91" s="4"/>
      <c r="C91" s="4"/>
      <c r="D91" s="40"/>
      <c r="E91" s="40"/>
      <c r="F91" s="40"/>
      <c r="G91" s="40"/>
      <c r="H91" s="78"/>
      <c r="I91" s="78"/>
      <c r="J91" s="32"/>
      <c r="K91" s="4"/>
      <c r="L91" s="77"/>
      <c r="M91" s="77"/>
      <c r="N91" s="4"/>
      <c r="O91" s="4"/>
      <c r="P91" s="4"/>
      <c r="Q91" s="4"/>
      <c r="R91" s="4"/>
      <c r="S91" s="4"/>
      <c r="T91" s="4"/>
      <c r="U91" s="4"/>
      <c r="V91" s="45"/>
      <c r="W91" s="4"/>
      <c r="X91" s="45"/>
      <c r="Y91" s="45"/>
      <c r="Z91" s="55"/>
      <c r="AA91" s="65"/>
      <c r="AB91" s="39"/>
      <c r="AC91" s="55"/>
      <c r="AD91" s="65"/>
      <c r="AE91" s="4"/>
    </row>
    <row r="92" spans="1:31" ht="13.5" thickBot="1">
      <c r="A92" s="36"/>
      <c r="B92" s="4" t="s">
        <v>45</v>
      </c>
      <c r="C92" s="4"/>
      <c r="D92" s="40"/>
      <c r="E92" s="40"/>
      <c r="F92" s="40"/>
      <c r="G92" s="40"/>
      <c r="H92" s="40"/>
      <c r="I92" s="40"/>
      <c r="J92" s="40"/>
      <c r="K92" s="39"/>
      <c r="L92" s="79">
        <f>SUM(L88:L91)</f>
        <v>3533753184</v>
      </c>
      <c r="M92" s="79"/>
      <c r="N92" s="80">
        <f>SUM(N88:N91)</f>
        <v>1</v>
      </c>
      <c r="O92" s="80">
        <f>SUM(O88:O91)</f>
        <v>1</v>
      </c>
      <c r="P92" s="44"/>
      <c r="Q92" s="44"/>
      <c r="R92" s="44"/>
      <c r="S92" s="44"/>
      <c r="T92" s="44"/>
      <c r="U92" s="44"/>
      <c r="V92" s="40"/>
      <c r="W92" s="39"/>
      <c r="X92" s="80">
        <f>SUM(X88:X91)</f>
        <v>0.06324670028201124</v>
      </c>
      <c r="Y92" s="39"/>
      <c r="Z92" s="80">
        <f>SUM(Z88:Z91)</f>
        <v>0.09032719692594046</v>
      </c>
      <c r="AA92" s="40"/>
      <c r="AB92" s="81">
        <f>SUM(AB88:AB91)</f>
        <v>319194019.7388371</v>
      </c>
      <c r="AC92" s="40"/>
      <c r="AD92" s="81">
        <f>SUM(AD88:AD91)</f>
        <v>-56673591.61952937</v>
      </c>
      <c r="AE92" s="72"/>
    </row>
    <row r="93" spans="1:30" ht="13.5" thickTop="1">
      <c r="A93" s="36"/>
      <c r="B93" s="36"/>
      <c r="C93" s="36"/>
      <c r="D93" s="35"/>
      <c r="E93" s="35"/>
      <c r="F93" s="35"/>
      <c r="G93" s="35"/>
      <c r="H93" s="35"/>
      <c r="I93" s="35"/>
      <c r="J93" s="3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5" spans="22:30" ht="13.5" thickBot="1">
      <c r="V95" s="108"/>
      <c r="Z95" s="108" t="s">
        <v>68</v>
      </c>
      <c r="AD95" s="202">
        <f>AD90/((V16-V90)*100)</f>
        <v>-29828206.115541767</v>
      </c>
    </row>
    <row r="96" spans="22:30" ht="13.5" thickTop="1">
      <c r="V96" s="47"/>
      <c r="AD96" s="47"/>
    </row>
  </sheetData>
  <sheetProtection/>
  <mergeCells count="3">
    <mergeCell ref="A1:AD1"/>
    <mergeCell ref="A3:AD3"/>
    <mergeCell ref="A2:AD2"/>
  </mergeCells>
  <printOptions/>
  <pageMargins left="0.2" right="0.2" top="0.67" bottom="0.24" header="0.45" footer="0.2"/>
  <pageSetup horizontalDpi="600" verticalDpi="600" orientation="landscape" scale="71" r:id="rId1"/>
  <headerFooter alignWithMargins="0">
    <oddHeader>&amp;R&amp;14Exhibit___(LK-43)
Page &amp;P of &amp;N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69.7109375" style="0" customWidth="1"/>
    <col min="2" max="2" width="1.8515625" style="0" customWidth="1"/>
    <col min="3" max="3" width="14.00390625" style="0" customWidth="1"/>
    <col min="4" max="4" width="10.28125" style="0" bestFit="1" customWidth="1"/>
  </cols>
  <sheetData>
    <row r="1" spans="1:3" ht="12.75">
      <c r="A1" s="225" t="s">
        <v>0</v>
      </c>
      <c r="B1" s="225"/>
      <c r="C1" s="225"/>
    </row>
    <row r="2" spans="1:3" ht="12.75">
      <c r="A2" s="222" t="s">
        <v>245</v>
      </c>
      <c r="B2" s="222"/>
      <c r="C2" s="222"/>
    </row>
    <row r="3" spans="1:3" ht="12.75">
      <c r="A3" s="222" t="s">
        <v>274</v>
      </c>
      <c r="B3" s="222"/>
      <c r="C3" s="222"/>
    </row>
    <row r="4" spans="1:3" ht="12.75">
      <c r="A4" s="225" t="s">
        <v>73</v>
      </c>
      <c r="B4" s="225"/>
      <c r="C4" s="225"/>
    </row>
    <row r="5" spans="1:3" ht="12.75">
      <c r="A5" s="225" t="s">
        <v>82</v>
      </c>
      <c r="B5" s="225"/>
      <c r="C5" s="225"/>
    </row>
    <row r="7" ht="12.75">
      <c r="A7" t="s">
        <v>266</v>
      </c>
    </row>
    <row r="9" spans="1:3" ht="12.75">
      <c r="A9" t="s">
        <v>267</v>
      </c>
      <c r="C9" s="170">
        <v>3568968428</v>
      </c>
    </row>
    <row r="10" ht="12.75">
      <c r="C10" s="98"/>
    </row>
    <row r="11" spans="1:3" ht="12.75">
      <c r="A11" t="s">
        <v>268</v>
      </c>
      <c r="C11" s="178">
        <v>3562036768</v>
      </c>
    </row>
    <row r="12" ht="12.75">
      <c r="C12" s="98"/>
    </row>
    <row r="13" spans="1:3" ht="13.5" thickBot="1">
      <c r="A13" t="s">
        <v>269</v>
      </c>
      <c r="C13" s="198">
        <f>C11-C9</f>
        <v>-6931660</v>
      </c>
    </row>
    <row r="14" ht="13.5" thickTop="1">
      <c r="C14" s="98"/>
    </row>
    <row r="15" spans="1:3" ht="12.75">
      <c r="A15" t="s">
        <v>272</v>
      </c>
      <c r="C15" s="98"/>
    </row>
    <row r="16" spans="1:3" ht="12.75">
      <c r="A16" t="s">
        <v>273</v>
      </c>
      <c r="C16" s="98"/>
    </row>
    <row r="17" ht="12.75">
      <c r="C17" s="98"/>
    </row>
    <row r="18" spans="3:4" ht="12.75">
      <c r="C18" s="98"/>
      <c r="D18" s="98"/>
    </row>
    <row r="19" spans="1:4" ht="12.75">
      <c r="A19" s="115"/>
      <c r="B19" s="30"/>
      <c r="C19" s="102"/>
      <c r="D19" s="102"/>
    </row>
    <row r="20" spans="1:4" ht="12.75">
      <c r="A20" s="115"/>
      <c r="B20" s="30"/>
      <c r="C20" s="102"/>
      <c r="D20" s="102"/>
    </row>
    <row r="21" spans="3:4" ht="12.75">
      <c r="C21" s="98"/>
      <c r="D21" s="98"/>
    </row>
    <row r="22" spans="3:4" ht="12.75">
      <c r="C22" s="98"/>
      <c r="D22" s="98"/>
    </row>
  </sheetData>
  <sheetProtection/>
  <mergeCells count="5">
    <mergeCell ref="A1:C1"/>
    <mergeCell ref="A2:C2"/>
    <mergeCell ref="A3:C3"/>
    <mergeCell ref="A4:C4"/>
    <mergeCell ref="A5:C5"/>
  </mergeCells>
  <printOptions/>
  <pageMargins left="0.32" right="0.23" top="1" bottom="1" header="0.5" footer="0.5"/>
  <pageSetup horizontalDpi="600" verticalDpi="600" orientation="portrait" r:id="rId1"/>
  <headerFooter alignWithMargins="0">
    <oddHeader xml:space="preserve">&amp;RExhibit___(LK-16)
Page 2 of 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9" sqref="A9:C25"/>
    </sheetView>
  </sheetViews>
  <sheetFormatPr defaultColWidth="9.140625" defaultRowHeight="12.75"/>
  <cols>
    <col min="1" max="1" width="69.7109375" style="0" customWidth="1"/>
    <col min="2" max="2" width="1.8515625" style="0" customWidth="1"/>
    <col min="3" max="3" width="14.00390625" style="0" customWidth="1"/>
    <col min="4" max="4" width="10.28125" style="0" bestFit="1" customWidth="1"/>
  </cols>
  <sheetData>
    <row r="1" spans="1:3" ht="12.75">
      <c r="A1" s="225" t="s">
        <v>0</v>
      </c>
      <c r="B1" s="225"/>
      <c r="C1" s="225"/>
    </row>
    <row r="2" spans="1:3" ht="12.75">
      <c r="A2" s="222" t="s">
        <v>245</v>
      </c>
      <c r="B2" s="222"/>
      <c r="C2" s="222"/>
    </row>
    <row r="3" spans="1:3" ht="12.75">
      <c r="A3" s="222" t="s">
        <v>248</v>
      </c>
      <c r="B3" s="222"/>
      <c r="C3" s="222"/>
    </row>
    <row r="4" spans="1:3" ht="12.75">
      <c r="A4" s="225" t="s">
        <v>73</v>
      </c>
      <c r="B4" s="225"/>
      <c r="C4" s="225"/>
    </row>
    <row r="5" spans="1:3" ht="12.75">
      <c r="A5" s="225" t="s">
        <v>82</v>
      </c>
      <c r="B5" s="225"/>
      <c r="C5" s="225"/>
    </row>
    <row r="7" ht="12.75">
      <c r="A7" t="s">
        <v>246</v>
      </c>
    </row>
    <row r="9" ht="12.75">
      <c r="A9" t="s">
        <v>281</v>
      </c>
    </row>
    <row r="10" spans="1:3" ht="12.75">
      <c r="A10" s="110" t="s">
        <v>282</v>
      </c>
      <c r="C10" s="98">
        <v>-28.283584</v>
      </c>
    </row>
    <row r="12" spans="3:4" ht="12.75">
      <c r="C12" s="98"/>
      <c r="D12" s="98"/>
    </row>
    <row r="13" spans="1:4" ht="13.5" thickBot="1">
      <c r="A13" t="s">
        <v>247</v>
      </c>
      <c r="C13" s="114">
        <f>C10</f>
        <v>-28.283584</v>
      </c>
      <c r="D13" s="102"/>
    </row>
    <row r="14" spans="1:4" ht="13.5" thickTop="1">
      <c r="A14" s="110"/>
      <c r="C14" s="98"/>
      <c r="D14" s="98"/>
    </row>
    <row r="15" spans="3:4" ht="12.75">
      <c r="C15" s="98"/>
      <c r="D15" s="98"/>
    </row>
    <row r="16" spans="3:4" ht="12.75">
      <c r="C16" s="98"/>
      <c r="D16" s="98"/>
    </row>
    <row r="17" ht="12.75">
      <c r="A17" t="s">
        <v>281</v>
      </c>
    </row>
    <row r="18" spans="1:3" ht="13.5" thickBot="1">
      <c r="A18" s="110" t="s">
        <v>283</v>
      </c>
      <c r="C18" s="114">
        <v>0.35</v>
      </c>
    </row>
    <row r="19" ht="13.5" thickTop="1"/>
    <row r="20" ht="12.75">
      <c r="A20" t="s">
        <v>284</v>
      </c>
    </row>
    <row r="21" ht="12.75">
      <c r="A21" s="110" t="s">
        <v>285</v>
      </c>
    </row>
    <row r="23" spans="1:3" ht="13.5" thickBot="1">
      <c r="A23" s="110" t="s">
        <v>286</v>
      </c>
      <c r="C23" s="114">
        <f>C18/(1-0.35)</f>
        <v>0.5384615384615384</v>
      </c>
    </row>
    <row r="24" ht="13.5" thickTop="1"/>
  </sheetData>
  <sheetProtection/>
  <mergeCells count="5">
    <mergeCell ref="A1:C1"/>
    <mergeCell ref="A2:C2"/>
    <mergeCell ref="A3:C3"/>
    <mergeCell ref="A4:C4"/>
    <mergeCell ref="A5:C5"/>
  </mergeCells>
  <printOptions/>
  <pageMargins left="0.32" right="0.23" top="1" bottom="1" header="0.5" footer="0.5"/>
  <pageSetup horizontalDpi="600" verticalDpi="600" orientation="portrait" r:id="rId1"/>
  <headerFooter alignWithMargins="0">
    <oddHeader xml:space="preserve">&amp;RExhibit___(LK-16)
Page 2 of 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1.140625" style="0" customWidth="1"/>
    <col min="2" max="2" width="0.85546875" style="0" customWidth="1"/>
    <col min="3" max="4" width="14.00390625" style="0" customWidth="1"/>
    <col min="5" max="5" width="1.421875" style="0" customWidth="1"/>
  </cols>
  <sheetData>
    <row r="1" spans="1:5" ht="12.75">
      <c r="A1" s="225" t="s">
        <v>0</v>
      </c>
      <c r="B1" s="225"/>
      <c r="C1" s="225"/>
      <c r="D1" s="225"/>
      <c r="E1" s="225"/>
    </row>
    <row r="2" spans="1:5" ht="12.75">
      <c r="A2" s="222" t="s">
        <v>16</v>
      </c>
      <c r="B2" s="222"/>
      <c r="C2" s="222"/>
      <c r="D2" s="222"/>
      <c r="E2" s="222"/>
    </row>
    <row r="3" spans="1:5" ht="12.75">
      <c r="A3" s="222" t="s">
        <v>30</v>
      </c>
      <c r="B3" s="222"/>
      <c r="C3" s="222"/>
      <c r="D3" s="222"/>
      <c r="E3" s="222"/>
    </row>
    <row r="4" spans="1:5" ht="12.75">
      <c r="A4" s="225" t="s">
        <v>73</v>
      </c>
      <c r="B4" s="225"/>
      <c r="C4" s="225"/>
      <c r="D4" s="225"/>
      <c r="E4" s="225"/>
    </row>
    <row r="6" ht="12.75">
      <c r="A6" t="s">
        <v>76</v>
      </c>
    </row>
    <row r="7" spans="1:4" ht="12.75">
      <c r="A7" s="12"/>
      <c r="B7" s="12"/>
      <c r="C7" s="13" t="s">
        <v>17</v>
      </c>
      <c r="D7" s="13" t="s">
        <v>288</v>
      </c>
    </row>
    <row r="8" spans="1:4" ht="12.75">
      <c r="A8" s="1"/>
      <c r="B8" s="1"/>
      <c r="C8" s="13" t="s">
        <v>18</v>
      </c>
      <c r="D8" s="13" t="s">
        <v>289</v>
      </c>
    </row>
    <row r="9" spans="1:4" ht="12.75">
      <c r="A9" s="1"/>
      <c r="B9" s="1"/>
      <c r="C9" s="13" t="s">
        <v>21</v>
      </c>
      <c r="D9" s="13"/>
    </row>
    <row r="10" spans="1:4" ht="12.75">
      <c r="A10" s="5"/>
      <c r="B10" s="5"/>
      <c r="C10" s="26"/>
      <c r="D10" s="26"/>
    </row>
    <row r="11" spans="1:4" ht="12.75">
      <c r="A11" s="5" t="s">
        <v>8</v>
      </c>
      <c r="B11" s="5"/>
      <c r="C11" s="14">
        <v>100</v>
      </c>
      <c r="D11" s="14">
        <v>100</v>
      </c>
    </row>
    <row r="12" spans="1:4" ht="12.75">
      <c r="A12" s="15"/>
      <c r="B12" s="5"/>
      <c r="C12" s="16"/>
      <c r="D12" s="16"/>
    </row>
    <row r="13" spans="1:4" ht="12.75">
      <c r="A13" s="17" t="s">
        <v>77</v>
      </c>
      <c r="B13" s="5"/>
      <c r="C13" s="18">
        <v>0.32</v>
      </c>
      <c r="D13" s="18"/>
    </row>
    <row r="14" spans="1:4" ht="12.75">
      <c r="A14" s="15"/>
      <c r="B14" s="5"/>
      <c r="C14" s="18"/>
      <c r="D14" s="18"/>
    </row>
    <row r="15" spans="1:4" ht="12.75">
      <c r="A15" s="17" t="s">
        <v>78</v>
      </c>
      <c r="B15" s="5"/>
      <c r="C15" s="19">
        <v>0.1952</v>
      </c>
      <c r="D15" s="19"/>
    </row>
    <row r="16" spans="1:4" ht="12.75">
      <c r="A16" s="15"/>
      <c r="B16" s="5"/>
      <c r="C16" s="18"/>
      <c r="D16" s="18"/>
    </row>
    <row r="17" spans="1:5" ht="12.75">
      <c r="A17" s="17" t="s">
        <v>60</v>
      </c>
      <c r="B17" s="5"/>
      <c r="C17" s="109">
        <v>5.3911</v>
      </c>
      <c r="D17" s="109"/>
      <c r="E17" s="36"/>
    </row>
    <row r="18" spans="1:4" ht="12.75">
      <c r="A18" s="15"/>
      <c r="B18" s="5"/>
      <c r="C18" s="18"/>
      <c r="D18" s="18"/>
    </row>
    <row r="19" spans="1:4" ht="12.75">
      <c r="A19" s="17" t="s">
        <v>9</v>
      </c>
      <c r="B19" s="5"/>
      <c r="C19" s="18">
        <f>+C11-C15-C13-C17</f>
        <v>94.09370000000001</v>
      </c>
      <c r="D19" s="18">
        <f>+D11-D15-D13-D17</f>
        <v>100</v>
      </c>
    </row>
    <row r="20" spans="1:4" ht="12.75">
      <c r="A20" s="15"/>
      <c r="B20" s="5"/>
      <c r="C20" s="18"/>
      <c r="D20" s="18"/>
    </row>
    <row r="21" spans="1:4" ht="12.75">
      <c r="A21" s="17" t="s">
        <v>10</v>
      </c>
      <c r="B21" s="5"/>
      <c r="C21" s="20">
        <f>C51</f>
        <v>5.740236</v>
      </c>
      <c r="D21" s="20">
        <f>D51</f>
        <v>6</v>
      </c>
    </row>
    <row r="22" spans="1:4" ht="12.75">
      <c r="A22" s="15"/>
      <c r="B22" s="5"/>
      <c r="C22" s="18"/>
      <c r="D22" s="18"/>
    </row>
    <row r="23" spans="1:4" ht="12.75">
      <c r="A23" s="17" t="s">
        <v>61</v>
      </c>
      <c r="B23" s="5"/>
      <c r="C23" s="18">
        <f>C19-C21</f>
        <v>88.35346400000002</v>
      </c>
      <c r="D23" s="18">
        <f>D19-D21</f>
        <v>94</v>
      </c>
    </row>
    <row r="24" spans="1:4" ht="12.75">
      <c r="A24" s="17"/>
      <c r="B24" s="5"/>
      <c r="C24" s="18"/>
      <c r="D24" s="18"/>
    </row>
    <row r="25" spans="1:4" ht="12.75">
      <c r="A25" s="17" t="s">
        <v>11</v>
      </c>
      <c r="B25" s="5"/>
      <c r="C25" s="20">
        <f>C23*0.35</f>
        <v>30.923712400000003</v>
      </c>
      <c r="D25" s="20">
        <f>D23*0.35</f>
        <v>32.9</v>
      </c>
    </row>
    <row r="26" spans="1:4" ht="12.75">
      <c r="A26" s="17"/>
      <c r="B26" s="5"/>
      <c r="C26" s="18"/>
      <c r="D26" s="18"/>
    </row>
    <row r="27" spans="1:4" ht="12.75">
      <c r="A27" s="17" t="s">
        <v>12</v>
      </c>
      <c r="B27" s="5"/>
      <c r="C27" s="18"/>
      <c r="D27" s="18"/>
    </row>
    <row r="28" spans="1:4" ht="12.75">
      <c r="A28" s="17" t="s">
        <v>13</v>
      </c>
      <c r="B28" s="5"/>
      <c r="C28" s="21">
        <f>+C21+C25+C15+C13</f>
        <v>37.1791484</v>
      </c>
      <c r="D28" s="21">
        <f>+D21+D25+D15+D13</f>
        <v>38.9</v>
      </c>
    </row>
    <row r="29" spans="1:4" ht="12.75">
      <c r="A29" s="15"/>
      <c r="B29" s="5"/>
      <c r="C29" s="22"/>
      <c r="D29" s="22"/>
    </row>
    <row r="30" spans="1:4" ht="12.75">
      <c r="A30" s="15" t="s">
        <v>14</v>
      </c>
      <c r="B30" s="5"/>
      <c r="C30" s="23">
        <f>+C11</f>
        <v>100</v>
      </c>
      <c r="D30" s="23">
        <f>+D11</f>
        <v>100</v>
      </c>
    </row>
    <row r="31" spans="1:4" ht="12.75">
      <c r="A31" s="15"/>
      <c r="B31" s="5"/>
      <c r="C31" s="22"/>
      <c r="D31" s="22"/>
    </row>
    <row r="32" spans="1:4" ht="13.5" thickBot="1">
      <c r="A32" s="17" t="s">
        <v>15</v>
      </c>
      <c r="B32" s="5"/>
      <c r="C32" s="24">
        <f>+C30-C28</f>
        <v>62.8208516</v>
      </c>
      <c r="D32" s="24">
        <f>+D30-D28</f>
        <v>61.1</v>
      </c>
    </row>
    <row r="33" spans="1:4" ht="13.5" thickTop="1">
      <c r="A33" s="5"/>
      <c r="B33" s="5"/>
      <c r="C33" s="25"/>
      <c r="D33" s="25"/>
    </row>
    <row r="34" spans="1:5" ht="13.5" thickBot="1">
      <c r="A34" s="4" t="s">
        <v>55</v>
      </c>
      <c r="B34" s="4"/>
      <c r="C34" s="93">
        <f>1/C32*100</f>
        <v>1.5918281502570397</v>
      </c>
      <c r="D34" s="93">
        <f>1/D32*100</f>
        <v>1.6366612111292964</v>
      </c>
      <c r="E34" s="36"/>
    </row>
    <row r="35" spans="1:5" ht="13.5" thickTop="1">
      <c r="A35" s="4"/>
      <c r="B35" s="4"/>
      <c r="C35" s="94"/>
      <c r="D35" s="94"/>
      <c r="E35" s="36"/>
    </row>
    <row r="36" spans="1:5" ht="12.75">
      <c r="A36" s="4"/>
      <c r="B36" s="4"/>
      <c r="C36" s="94"/>
      <c r="D36" s="94"/>
      <c r="E36" s="36"/>
    </row>
    <row r="37" spans="1:4" ht="13.5" thickBot="1">
      <c r="A37" s="4" t="s">
        <v>54</v>
      </c>
      <c r="B37" s="4"/>
      <c r="C37" s="92">
        <f>1/(C11-C13-C15)*100</f>
        <v>1.0051786805622567</v>
      </c>
      <c r="D37" s="92"/>
    </row>
    <row r="38" spans="1:4" ht="13.5" thickTop="1">
      <c r="A38" s="5"/>
      <c r="B38" s="5"/>
      <c r="C38" s="31"/>
      <c r="D38" s="31"/>
    </row>
    <row r="39" spans="1:4" ht="12.75">
      <c r="A39" s="5"/>
      <c r="B39" s="5"/>
      <c r="C39" s="91"/>
      <c r="D39" s="91"/>
    </row>
    <row r="40" spans="1:4" ht="12.75">
      <c r="A40" s="1" t="s">
        <v>57</v>
      </c>
      <c r="B40" s="1"/>
      <c r="C40" s="1"/>
      <c r="D40" s="1"/>
    </row>
    <row r="41" spans="1:4" ht="12.75">
      <c r="A41" s="5" t="s">
        <v>8</v>
      </c>
      <c r="B41" s="5"/>
      <c r="C41" s="14">
        <v>100</v>
      </c>
      <c r="D41" s="14">
        <v>100</v>
      </c>
    </row>
    <row r="42" spans="1:4" ht="12.75">
      <c r="A42" s="15"/>
      <c r="B42" s="5"/>
      <c r="C42" s="16"/>
      <c r="D42" s="16"/>
    </row>
    <row r="43" spans="1:4" ht="12.75">
      <c r="A43" s="17" t="s">
        <v>77</v>
      </c>
      <c r="B43" s="5"/>
      <c r="C43" s="18">
        <v>0.32</v>
      </c>
      <c r="D43" s="18"/>
    </row>
    <row r="44" spans="1:4" ht="12.75">
      <c r="A44" s="15"/>
      <c r="B44" s="5"/>
      <c r="C44" s="18"/>
      <c r="D44" s="18"/>
    </row>
    <row r="45" spans="1:4" ht="12.75">
      <c r="A45" s="17" t="s">
        <v>78</v>
      </c>
      <c r="B45" s="5"/>
      <c r="C45" s="19">
        <v>0.1952</v>
      </c>
      <c r="D45" s="19"/>
    </row>
    <row r="46" spans="1:4" ht="12.75">
      <c r="A46" s="15"/>
      <c r="B46" s="5"/>
      <c r="C46" s="18"/>
      <c r="D46" s="18"/>
    </row>
    <row r="47" spans="1:5" ht="12.75">
      <c r="A47" s="17" t="s">
        <v>56</v>
      </c>
      <c r="B47" s="5"/>
      <c r="C47" s="41">
        <f>0.06*0.6357*100</f>
        <v>3.8142</v>
      </c>
      <c r="D47" s="41"/>
      <c r="E47" s="36"/>
    </row>
    <row r="48" spans="1:4" ht="12.75">
      <c r="A48" s="15"/>
      <c r="B48" s="5"/>
      <c r="C48" s="18"/>
      <c r="D48" s="18"/>
    </row>
    <row r="49" spans="1:4" ht="12.75">
      <c r="A49" s="17" t="s">
        <v>9</v>
      </c>
      <c r="B49" s="5"/>
      <c r="C49" s="18">
        <f>+C41-C45-C43-C47</f>
        <v>95.67060000000001</v>
      </c>
      <c r="D49" s="18">
        <f>+D41-D45-D43-D47</f>
        <v>100</v>
      </c>
    </row>
    <row r="50" spans="1:4" ht="12.75">
      <c r="A50" s="15"/>
      <c r="B50" s="5"/>
      <c r="C50" s="18"/>
      <c r="D50" s="18"/>
    </row>
    <row r="51" spans="1:4" ht="13.5" thickBot="1">
      <c r="A51" s="17" t="s">
        <v>10</v>
      </c>
      <c r="B51" s="5"/>
      <c r="C51" s="99">
        <f>ROUND(+C49*0.06,6)</f>
        <v>5.740236</v>
      </c>
      <c r="D51" s="99">
        <f>ROUND(+D49*0.06,6)</f>
        <v>6</v>
      </c>
    </row>
    <row r="52" spans="1:4" ht="13.5" thickTop="1">
      <c r="A52" s="1"/>
      <c r="B52" s="1"/>
      <c r="C52" s="1"/>
      <c r="D52" s="1"/>
    </row>
    <row r="53" spans="1:4" ht="12.75">
      <c r="A53" s="30"/>
      <c r="B53" s="30"/>
      <c r="C53" s="106"/>
      <c r="D53" s="106"/>
    </row>
    <row r="54" spans="3:4" ht="12.75">
      <c r="C54" s="106"/>
      <c r="D54" s="106"/>
    </row>
  </sheetData>
  <sheetProtection/>
  <mergeCells count="4">
    <mergeCell ref="A3:E3"/>
    <mergeCell ref="A1:E1"/>
    <mergeCell ref="A2:E2"/>
    <mergeCell ref="A4:E4"/>
  </mergeCells>
  <printOptions/>
  <pageMargins left="0.32" right="0.23" top="1" bottom="1" header="0.5" footer="0.5"/>
  <pageSetup horizontalDpi="600" verticalDpi="600" orientation="portrait" r:id="rId1"/>
  <headerFooter alignWithMargins="0">
    <oddHeader xml:space="preserve">&amp;RExhibit___(LK-16)
Page 2 of 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12.8515625" style="0" customWidth="1"/>
    <col min="2" max="2" width="10.8515625" style="0" customWidth="1"/>
    <col min="3" max="3" width="12.8515625" style="0" bestFit="1" customWidth="1"/>
    <col min="4" max="5" width="12.8515625" style="0" customWidth="1"/>
    <col min="6" max="6" width="11.421875" style="0" customWidth="1"/>
    <col min="7" max="7" width="6.421875" style="0" customWidth="1"/>
    <col min="8" max="8" width="1.7109375" style="0" customWidth="1"/>
    <col min="9" max="9" width="12.8515625" style="0" customWidth="1"/>
    <col min="10" max="10" width="1.7109375" style="0" customWidth="1"/>
    <col min="11" max="12" width="12.8515625" style="0" bestFit="1" customWidth="1"/>
    <col min="13" max="16" width="11.28125" style="0" bestFit="1" customWidth="1"/>
    <col min="17" max="17" width="12.8515625" style="0" bestFit="1" customWidth="1"/>
    <col min="18" max="18" width="11.28125" style="0" bestFit="1" customWidth="1"/>
    <col min="19" max="19" width="12.8515625" style="0" bestFit="1" customWidth="1"/>
    <col min="20" max="20" width="11.28125" style="0" bestFit="1" customWidth="1"/>
    <col min="21" max="21" width="11.28125" style="0" customWidth="1"/>
    <col min="22" max="22" width="10.57421875" style="0" customWidth="1"/>
    <col min="23" max="34" width="12.28125" style="0" bestFit="1" customWidth="1"/>
    <col min="35" max="35" width="11.28125" style="0" bestFit="1" customWidth="1"/>
  </cols>
  <sheetData>
    <row r="1" spans="1:11" ht="12.7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222" t="s">
        <v>314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5" t="s">
        <v>73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>
      <c r="A4" s="225" t="s">
        <v>82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1:2" ht="12.75">
      <c r="A5" s="27"/>
      <c r="B5" s="27"/>
    </row>
    <row r="6" ht="12.75">
      <c r="A6" s="211" t="s">
        <v>315</v>
      </c>
    </row>
    <row r="7" ht="12.75">
      <c r="A7" s="1"/>
    </row>
    <row r="8" spans="1:11" ht="12.75">
      <c r="A8" s="1" t="s">
        <v>316</v>
      </c>
      <c r="K8" s="98">
        <v>8.085678</v>
      </c>
    </row>
    <row r="9" spans="1:11" ht="12.75">
      <c r="A9" s="1" t="s">
        <v>317</v>
      </c>
      <c r="K9" s="112">
        <v>2.700892</v>
      </c>
    </row>
    <row r="10" spans="1:11" ht="12.75">
      <c r="A10" s="1" t="s">
        <v>318</v>
      </c>
      <c r="K10" s="98">
        <f>SUM(K8:K9)</f>
        <v>10.78657</v>
      </c>
    </row>
    <row r="11" ht="12.75">
      <c r="A11" s="1" t="s">
        <v>331</v>
      </c>
    </row>
    <row r="12" ht="12.75">
      <c r="A12" s="1"/>
    </row>
    <row r="13" ht="12.75">
      <c r="A13" s="1"/>
    </row>
    <row r="14" spans="1:11" ht="12.75">
      <c r="A14" s="1" t="s">
        <v>319</v>
      </c>
      <c r="K14" s="102">
        <v>0.712426</v>
      </c>
    </row>
    <row r="15" spans="1:11" ht="12.75">
      <c r="A15" s="1" t="s">
        <v>320</v>
      </c>
      <c r="K15" s="112">
        <v>0.266838</v>
      </c>
    </row>
    <row r="16" spans="1:11" ht="12.75">
      <c r="A16" s="1" t="s">
        <v>321</v>
      </c>
      <c r="K16" s="111">
        <f>SUM(K14:K15)</f>
        <v>0.979264</v>
      </c>
    </row>
    <row r="18" spans="1:11" ht="12.75">
      <c r="A18" s="1"/>
      <c r="K18" s="111"/>
    </row>
    <row r="19" spans="1:11" ht="12.75">
      <c r="A19" s="1" t="s">
        <v>322</v>
      </c>
      <c r="K19" s="111">
        <f>-(0.826163+1.241062)</f>
        <v>-2.067225</v>
      </c>
    </row>
    <row r="20" spans="1:11" ht="12.75">
      <c r="A20" s="1"/>
      <c r="K20" s="111"/>
    </row>
    <row r="21" spans="1:11" ht="12.75">
      <c r="A21" s="1" t="s">
        <v>323</v>
      </c>
      <c r="I21" s="70">
        <v>202</v>
      </c>
      <c r="K21" s="70"/>
    </row>
    <row r="22" spans="1:11" ht="12.75">
      <c r="A22" s="1" t="s">
        <v>324</v>
      </c>
      <c r="I22" s="175">
        <v>11</v>
      </c>
      <c r="K22" s="70"/>
    </row>
    <row r="23" spans="1:11" ht="12.75">
      <c r="A23" s="1" t="s">
        <v>325</v>
      </c>
      <c r="I23" s="70">
        <f>SUM(I21:I22)</f>
        <v>213</v>
      </c>
      <c r="K23" s="70"/>
    </row>
    <row r="24" spans="1:11" ht="12.75">
      <c r="A24" s="1"/>
      <c r="I24" s="70"/>
      <c r="K24" s="70"/>
    </row>
    <row r="25" spans="1:11" ht="12.75">
      <c r="A25" s="1" t="s">
        <v>326</v>
      </c>
      <c r="I25" s="175">
        <v>293</v>
      </c>
      <c r="K25" s="70"/>
    </row>
    <row r="26" spans="1:11" ht="12.75">
      <c r="A26" s="1" t="s">
        <v>327</v>
      </c>
      <c r="I26" s="70"/>
      <c r="K26" s="113">
        <f>I23/I25</f>
        <v>0.726962457337884</v>
      </c>
    </row>
    <row r="27" spans="1:11" ht="12.75">
      <c r="A27" s="1"/>
      <c r="I27" s="70"/>
      <c r="K27" s="117"/>
    </row>
    <row r="28" spans="1:11" ht="12.75">
      <c r="A28" s="1" t="s">
        <v>328</v>
      </c>
      <c r="I28" s="70"/>
      <c r="K28" s="102">
        <f>K19*K26</f>
        <v>-1.5027949658703073</v>
      </c>
    </row>
    <row r="29" spans="1:11" ht="12.75">
      <c r="A29" s="1"/>
      <c r="I29" s="70"/>
      <c r="K29" s="117"/>
    </row>
    <row r="31" spans="1:11" ht="12.75">
      <c r="A31" s="1" t="s">
        <v>329</v>
      </c>
      <c r="K31" s="111">
        <f>-K10+-K16+-K28</f>
        <v>-10.263039034129692</v>
      </c>
    </row>
    <row r="32" spans="1:11" ht="12.75">
      <c r="A32" s="1"/>
      <c r="K32" s="57"/>
    </row>
    <row r="33" spans="1:11" ht="12.75">
      <c r="A33" s="166" t="s">
        <v>138</v>
      </c>
      <c r="B33" s="30"/>
      <c r="C33" s="193"/>
      <c r="D33" s="193"/>
      <c r="E33" s="193"/>
      <c r="G33" s="193"/>
      <c r="K33" s="210">
        <v>0.90097</v>
      </c>
    </row>
    <row r="34" spans="1:11" ht="12.75">
      <c r="A34" s="115"/>
      <c r="B34" s="30"/>
      <c r="C34" s="30"/>
      <c r="D34" s="30"/>
      <c r="E34" s="30"/>
      <c r="G34" s="30"/>
      <c r="K34" s="30"/>
    </row>
    <row r="35" spans="1:11" ht="13.5" thickBot="1">
      <c r="A35" s="1" t="s">
        <v>330</v>
      </c>
      <c r="B35" s="30"/>
      <c r="C35" s="102"/>
      <c r="D35" s="102"/>
      <c r="E35" s="102"/>
      <c r="G35" s="102"/>
      <c r="K35" s="114">
        <f>K31*K33</f>
        <v>-9.246690278579829</v>
      </c>
    </row>
    <row r="36" ht="13.5" thickTop="1"/>
  </sheetData>
  <sheetProtection/>
  <mergeCells count="4">
    <mergeCell ref="A1:K1"/>
    <mergeCell ref="A2:K2"/>
    <mergeCell ref="A3:K3"/>
    <mergeCell ref="A4:K4"/>
  </mergeCells>
  <printOptions/>
  <pageMargins left="0.82" right="0.23" top="1" bottom="1" header="0.5" footer="0.5"/>
  <pageSetup horizontalDpi="600" verticalDpi="600" orientation="landscape" r:id="rId1"/>
  <headerFooter alignWithMargins="0">
    <oddHeader xml:space="preserve">&amp;RExhibit___(LK-8)
Page 1 of 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I33" sqref="I33"/>
    </sheetView>
  </sheetViews>
  <sheetFormatPr defaultColWidth="9.140625" defaultRowHeight="12.75"/>
  <cols>
    <col min="1" max="1" width="33.421875" style="0" customWidth="1"/>
    <col min="2" max="2" width="1.7109375" style="0" customWidth="1"/>
    <col min="3" max="3" width="12.8515625" style="0" bestFit="1" customWidth="1"/>
    <col min="4" max="4" width="1.7109375" style="0" customWidth="1"/>
    <col min="5" max="5" width="12.8515625" style="0" customWidth="1"/>
    <col min="6" max="6" width="1.7109375" style="0" customWidth="1"/>
    <col min="7" max="7" width="12.8515625" style="0" customWidth="1"/>
    <col min="8" max="8" width="1.7109375" style="0" customWidth="1"/>
    <col min="9" max="10" width="12.8515625" style="0" bestFit="1" customWidth="1"/>
    <col min="11" max="14" width="11.28125" style="0" bestFit="1" customWidth="1"/>
    <col min="15" max="15" width="12.8515625" style="0" bestFit="1" customWidth="1"/>
    <col min="16" max="16" width="11.28125" style="0" bestFit="1" customWidth="1"/>
    <col min="17" max="17" width="12.8515625" style="0" bestFit="1" customWidth="1"/>
    <col min="18" max="18" width="11.28125" style="0" bestFit="1" customWidth="1"/>
    <col min="19" max="19" width="11.28125" style="0" customWidth="1"/>
    <col min="20" max="20" width="10.57421875" style="0" customWidth="1"/>
    <col min="21" max="32" width="12.28125" style="0" bestFit="1" customWidth="1"/>
    <col min="33" max="33" width="11.28125" style="0" bestFit="1" customWidth="1"/>
  </cols>
  <sheetData>
    <row r="1" spans="1:9" ht="12.75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9" ht="12.75">
      <c r="A2" s="222" t="s">
        <v>311</v>
      </c>
      <c r="B2" s="222"/>
      <c r="C2" s="222"/>
      <c r="D2" s="222"/>
      <c r="E2" s="222"/>
      <c r="F2" s="222"/>
      <c r="G2" s="222"/>
      <c r="H2" s="222"/>
      <c r="I2" s="222"/>
    </row>
    <row r="3" spans="1:9" ht="12.75">
      <c r="A3" s="225" t="s">
        <v>73</v>
      </c>
      <c r="B3" s="225"/>
      <c r="C3" s="225"/>
      <c r="D3" s="225"/>
      <c r="E3" s="225"/>
      <c r="F3" s="225"/>
      <c r="G3" s="225"/>
      <c r="H3" s="225"/>
      <c r="I3" s="225"/>
    </row>
    <row r="4" spans="1:9" ht="12.75">
      <c r="A4" s="225" t="s">
        <v>82</v>
      </c>
      <c r="B4" s="225"/>
      <c r="C4" s="225"/>
      <c r="D4" s="225"/>
      <c r="E4" s="225"/>
      <c r="F4" s="225"/>
      <c r="G4" s="225"/>
      <c r="H4" s="225"/>
      <c r="I4" s="225"/>
    </row>
    <row r="5" spans="1:2" ht="12.75">
      <c r="A5" s="27"/>
      <c r="B5" s="27"/>
    </row>
    <row r="6" ht="12.75">
      <c r="A6" s="211" t="s">
        <v>312</v>
      </c>
    </row>
    <row r="9" spans="3:9" ht="12.75">
      <c r="C9" s="104" t="s">
        <v>293</v>
      </c>
      <c r="D9" s="10"/>
      <c r="E9" s="104" t="s">
        <v>294</v>
      </c>
      <c r="F9" s="10"/>
      <c r="G9" s="104" t="s">
        <v>295</v>
      </c>
      <c r="H9" s="10"/>
      <c r="I9" s="104" t="s">
        <v>296</v>
      </c>
    </row>
    <row r="10" spans="1:9" ht="12.75">
      <c r="A10" t="s">
        <v>290</v>
      </c>
      <c r="C10" s="170">
        <v>1663</v>
      </c>
      <c r="D10" s="170"/>
      <c r="E10" s="170">
        <v>1642</v>
      </c>
      <c r="F10" s="170"/>
      <c r="G10" s="170">
        <f>C10-E10</f>
        <v>21</v>
      </c>
      <c r="I10" s="203">
        <f>G10/C10</f>
        <v>0.012627781118460614</v>
      </c>
    </row>
    <row r="11" spans="1:9" ht="12.75">
      <c r="A11" t="s">
        <v>291</v>
      </c>
      <c r="C11" s="170">
        <v>1739</v>
      </c>
      <c r="D11" s="170"/>
      <c r="E11" s="170">
        <v>1677</v>
      </c>
      <c r="F11" s="170"/>
      <c r="G11" s="170">
        <f>C11-E11</f>
        <v>62</v>
      </c>
      <c r="I11" s="203">
        <f>G11/C11</f>
        <v>0.03565267395054629</v>
      </c>
    </row>
    <row r="12" spans="1:9" ht="12.75">
      <c r="A12" t="s">
        <v>292</v>
      </c>
      <c r="C12" s="178">
        <v>1778</v>
      </c>
      <c r="D12" s="170"/>
      <c r="E12" s="178">
        <v>1757</v>
      </c>
      <c r="F12" s="170"/>
      <c r="G12" s="178">
        <f>C12-E12</f>
        <v>21</v>
      </c>
      <c r="I12" s="204">
        <f>G12/C12</f>
        <v>0.011811023622047244</v>
      </c>
    </row>
    <row r="13" spans="3:7" ht="12.75">
      <c r="C13" s="170"/>
      <c r="D13" s="170"/>
      <c r="E13" s="170"/>
      <c r="F13" s="170"/>
      <c r="G13" s="170"/>
    </row>
    <row r="14" spans="1:9" ht="13.5" thickBot="1">
      <c r="A14" t="s">
        <v>297</v>
      </c>
      <c r="C14" s="198">
        <f>AVERAGE(C10:C12)</f>
        <v>1726.6666666666667</v>
      </c>
      <c r="D14" s="170"/>
      <c r="E14" s="198">
        <f>AVERAGE(E10:E12)</f>
        <v>1692</v>
      </c>
      <c r="F14" s="170"/>
      <c r="G14" s="198">
        <f>C14-E14</f>
        <v>34.66666666666674</v>
      </c>
      <c r="I14" s="205">
        <f>G14/C14</f>
        <v>0.02007722007722012</v>
      </c>
    </row>
    <row r="15" spans="3:7" ht="13.5" thickTop="1">
      <c r="C15" s="170"/>
      <c r="D15" s="170"/>
      <c r="E15" s="170"/>
      <c r="F15" s="170"/>
      <c r="G15" s="170"/>
    </row>
    <row r="16" spans="3:7" ht="12.75">
      <c r="C16" s="170"/>
      <c r="D16" s="170"/>
      <c r="E16" s="170"/>
      <c r="F16" s="170"/>
      <c r="G16" s="170"/>
    </row>
    <row r="17" spans="3:7" ht="12.75">
      <c r="C17" s="170"/>
      <c r="D17" s="170"/>
      <c r="E17" s="170"/>
      <c r="F17" s="170"/>
      <c r="G17" s="170"/>
    </row>
    <row r="18" spans="3:7" ht="12.75">
      <c r="C18" s="170"/>
      <c r="D18" s="170"/>
      <c r="E18" s="170"/>
      <c r="F18" s="170"/>
      <c r="G18" s="170"/>
    </row>
    <row r="19" spans="3:9" ht="12.75">
      <c r="C19" s="170"/>
      <c r="D19" s="170"/>
      <c r="E19" s="207"/>
      <c r="F19" s="170"/>
      <c r="G19" s="170"/>
      <c r="I19" s="206" t="s">
        <v>25</v>
      </c>
    </row>
    <row r="20" spans="3:9" ht="12.75">
      <c r="C20" s="170"/>
      <c r="D20" s="170"/>
      <c r="E20" s="170"/>
      <c r="F20" s="170"/>
      <c r="G20" s="170"/>
      <c r="I20" s="170"/>
    </row>
    <row r="21" spans="1:9" ht="12.75">
      <c r="A21" t="s">
        <v>298</v>
      </c>
      <c r="E21" s="102"/>
      <c r="I21" s="98">
        <v>142.482701</v>
      </c>
    </row>
    <row r="22" spans="1:5" ht="12.75">
      <c r="A22" t="s">
        <v>301</v>
      </c>
      <c r="E22" s="30"/>
    </row>
    <row r="23" ht="12.75">
      <c r="E23" s="30"/>
    </row>
    <row r="24" spans="1:9" ht="12.75">
      <c r="A24" t="s">
        <v>302</v>
      </c>
      <c r="E24" s="102"/>
      <c r="I24" s="112">
        <f>-'Incentive Comp'!C9</f>
        <v>-6.474396</v>
      </c>
    </row>
    <row r="25" ht="12.75">
      <c r="E25" s="30"/>
    </row>
    <row r="26" ht="12.75">
      <c r="E26" s="30"/>
    </row>
    <row r="27" spans="1:9" ht="13.5" thickBot="1">
      <c r="A27" t="s">
        <v>303</v>
      </c>
      <c r="E27" s="116"/>
      <c r="I27" s="195">
        <f>SUM(I21:I24)</f>
        <v>136.00830499999998</v>
      </c>
    </row>
    <row r="28" ht="13.5" thickTop="1">
      <c r="E28" s="30"/>
    </row>
    <row r="30" spans="1:9" ht="12.75">
      <c r="A30" t="s">
        <v>299</v>
      </c>
      <c r="I30" s="98">
        <v>51.0924771091007</v>
      </c>
    </row>
    <row r="32" spans="1:11" ht="12.75">
      <c r="A32" t="s">
        <v>300</v>
      </c>
      <c r="G32" s="36"/>
      <c r="H32" s="36"/>
      <c r="I32" s="221">
        <f>'Pension Expense'!G59</f>
        <v>-11.795451308582944</v>
      </c>
      <c r="K32" t="s">
        <v>305</v>
      </c>
    </row>
    <row r="33" ht="12.75">
      <c r="A33" s="110"/>
    </row>
    <row r="34" spans="1:9" ht="13.5" thickBot="1">
      <c r="A34" t="s">
        <v>304</v>
      </c>
      <c r="I34" s="195">
        <f>SUM(I30:I32)</f>
        <v>39.29702580051776</v>
      </c>
    </row>
    <row r="35" ht="13.5" thickTop="1">
      <c r="I35" s="116"/>
    </row>
    <row r="36" ht="12.75">
      <c r="I36" s="116"/>
    </row>
    <row r="37" spans="1:9" ht="13.5" thickBot="1">
      <c r="A37" t="s">
        <v>310</v>
      </c>
      <c r="I37" s="195">
        <f>10.245179/I21*I27</f>
        <v>9.779639355739016</v>
      </c>
    </row>
    <row r="38" ht="13.5" thickTop="1"/>
    <row r="39" spans="1:9" ht="13.5" thickBot="1">
      <c r="A39" t="s">
        <v>307</v>
      </c>
      <c r="I39" s="114">
        <f>I27+I34+I37</f>
        <v>185.08497015625676</v>
      </c>
    </row>
    <row r="40" ht="13.5" thickTop="1">
      <c r="A40" s="110" t="s">
        <v>306</v>
      </c>
    </row>
    <row r="42" spans="1:9" ht="12.75">
      <c r="A42" t="s">
        <v>309</v>
      </c>
      <c r="I42" s="209">
        <f>I14</f>
        <v>0.02007722007722012</v>
      </c>
    </row>
    <row r="43" ht="12.75">
      <c r="I43" s="208"/>
    </row>
    <row r="44" spans="1:9" ht="12.75">
      <c r="A44" s="166" t="s">
        <v>308</v>
      </c>
      <c r="I44" s="98">
        <f>-I39*I42</f>
        <v>-3.715991678812885</v>
      </c>
    </row>
    <row r="45" ht="12.75">
      <c r="I45" s="208"/>
    </row>
    <row r="46" ht="12.75">
      <c r="I46" s="208"/>
    </row>
    <row r="48" spans="1:9" ht="12.75">
      <c r="A48" s="166" t="s">
        <v>138</v>
      </c>
      <c r="B48" s="30"/>
      <c r="C48" s="193"/>
      <c r="E48" s="193"/>
      <c r="I48" s="210">
        <v>0.90097</v>
      </c>
    </row>
    <row r="49" spans="1:9" ht="12.75">
      <c r="A49" s="115"/>
      <c r="B49" s="30"/>
      <c r="C49" s="30"/>
      <c r="E49" s="30"/>
      <c r="I49" s="30"/>
    </row>
    <row r="50" spans="1:9" ht="13.5" thickBot="1">
      <c r="A50" s="166" t="s">
        <v>308</v>
      </c>
      <c r="B50" s="30"/>
      <c r="C50" s="102"/>
      <c r="E50" s="102"/>
      <c r="I50" s="114">
        <f>I44*I48</f>
        <v>-3.347997022860045</v>
      </c>
    </row>
    <row r="51" ht="13.5" thickTop="1">
      <c r="E51" s="30"/>
    </row>
  </sheetData>
  <sheetProtection/>
  <mergeCells count="4">
    <mergeCell ref="A1:I1"/>
    <mergeCell ref="A2:I2"/>
    <mergeCell ref="A3:I3"/>
    <mergeCell ref="A4:I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&amp;RExhibit___(LK-10)
Page 1 of 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3.8515625" style="0" customWidth="1"/>
    <col min="2" max="2" width="6.00390625" style="0" customWidth="1"/>
    <col min="3" max="6" width="12.8515625" style="0" bestFit="1" customWidth="1"/>
    <col min="7" max="10" width="11.28125" style="0" bestFit="1" customWidth="1"/>
    <col min="11" max="11" width="12.8515625" style="0" bestFit="1" customWidth="1"/>
    <col min="12" max="12" width="11.28125" style="0" bestFit="1" customWidth="1"/>
    <col min="13" max="13" width="12.8515625" style="0" bestFit="1" customWidth="1"/>
    <col min="14" max="14" width="11.28125" style="0" bestFit="1" customWidth="1"/>
    <col min="15" max="15" width="11.28125" style="0" customWidth="1"/>
    <col min="16" max="16" width="10.57421875" style="0" customWidth="1"/>
    <col min="17" max="28" width="12.28125" style="0" bestFit="1" customWidth="1"/>
    <col min="29" max="29" width="11.28125" style="0" bestFit="1" customWidth="1"/>
  </cols>
  <sheetData>
    <row r="1" spans="1:5" ht="12.75">
      <c r="A1" s="225" t="s">
        <v>0</v>
      </c>
      <c r="B1" s="225"/>
      <c r="C1" s="225"/>
      <c r="D1" s="225"/>
      <c r="E1" s="225"/>
    </row>
    <row r="2" spans="1:5" ht="12.75">
      <c r="A2" s="222" t="s">
        <v>189</v>
      </c>
      <c r="B2" s="222"/>
      <c r="C2" s="222"/>
      <c r="D2" s="222"/>
      <c r="E2" s="222"/>
    </row>
    <row r="3" spans="1:5" ht="12.75">
      <c r="A3" s="225" t="s">
        <v>73</v>
      </c>
      <c r="B3" s="225"/>
      <c r="C3" s="225"/>
      <c r="D3" s="225"/>
      <c r="E3" s="225"/>
    </row>
    <row r="4" spans="1:5" ht="12.75">
      <c r="A4" s="225" t="s">
        <v>205</v>
      </c>
      <c r="B4" s="225"/>
      <c r="C4" s="225"/>
      <c r="D4" s="225"/>
      <c r="E4" s="225"/>
    </row>
    <row r="5" spans="1:2" ht="12.75">
      <c r="A5" s="27"/>
      <c r="B5" s="27"/>
    </row>
    <row r="6" spans="1:2" ht="12.75">
      <c r="A6" s="5"/>
      <c r="B6" s="27"/>
    </row>
    <row r="7" spans="3:5" ht="12.75">
      <c r="C7" s="7" t="s">
        <v>67</v>
      </c>
      <c r="D7" s="7" t="s">
        <v>192</v>
      </c>
      <c r="E7" s="7" t="s">
        <v>69</v>
      </c>
    </row>
    <row r="8" spans="1:5" ht="12.75">
      <c r="A8" s="5" t="s">
        <v>190</v>
      </c>
      <c r="B8" s="30"/>
      <c r="C8" s="2" t="s">
        <v>191</v>
      </c>
      <c r="D8" s="2" t="s">
        <v>193</v>
      </c>
      <c r="E8" s="2" t="s">
        <v>194</v>
      </c>
    </row>
    <row r="9" spans="1:2" ht="12.75">
      <c r="A9" s="172"/>
      <c r="B9" s="30"/>
    </row>
    <row r="10" spans="1:5" ht="12.75">
      <c r="A10" s="172" t="s">
        <v>169</v>
      </c>
      <c r="B10" s="30"/>
      <c r="C10" s="70">
        <f>O88</f>
        <v>304803.65512539004</v>
      </c>
      <c r="D10" s="177">
        <v>0.8999357608203424</v>
      </c>
      <c r="E10" s="70">
        <f>C10*D10</f>
        <v>274303.70927608915</v>
      </c>
    </row>
    <row r="11" spans="1:5" ht="12.75">
      <c r="A11" s="172" t="s">
        <v>170</v>
      </c>
      <c r="B11" s="30"/>
      <c r="C11" s="70">
        <f>O90</f>
        <v>2083136.03</v>
      </c>
      <c r="D11" s="177">
        <v>0.8681942961719897</v>
      </c>
      <c r="E11" s="70">
        <f aca="true" t="shared" si="0" ref="E11:E21">C11*D11</f>
        <v>1808566.8193963629</v>
      </c>
    </row>
    <row r="12" spans="1:5" ht="12.75">
      <c r="A12" s="172" t="s">
        <v>172</v>
      </c>
      <c r="B12" s="30"/>
      <c r="C12" s="70">
        <f>O92</f>
        <v>1333645.8800000001</v>
      </c>
      <c r="D12" s="177">
        <v>0.8681942961719898</v>
      </c>
      <c r="E12" s="70">
        <f t="shared" si="0"/>
        <v>1157863.7461292741</v>
      </c>
    </row>
    <row r="13" spans="1:5" ht="12.75">
      <c r="A13" s="172" t="s">
        <v>173</v>
      </c>
      <c r="B13" s="30"/>
      <c r="C13" s="70">
        <f>O93</f>
        <v>873064.7000000002</v>
      </c>
      <c r="D13" s="177">
        <v>0.8681942961719898</v>
      </c>
      <c r="E13" s="70">
        <f t="shared" si="0"/>
        <v>757989.7927291096</v>
      </c>
    </row>
    <row r="14" spans="1:5" ht="12.75">
      <c r="A14" s="172" t="s">
        <v>174</v>
      </c>
      <c r="B14" s="30"/>
      <c r="C14" s="70">
        <f>O94</f>
        <v>517221</v>
      </c>
      <c r="D14" s="177">
        <v>0.8681942961719898</v>
      </c>
      <c r="E14" s="70">
        <f t="shared" si="0"/>
        <v>449048.32206037274</v>
      </c>
    </row>
    <row r="15" spans="1:5" ht="12.75">
      <c r="A15" s="172" t="s">
        <v>176</v>
      </c>
      <c r="B15" s="30"/>
      <c r="C15" s="70">
        <f>O97</f>
        <v>1125461.02</v>
      </c>
      <c r="D15" s="177">
        <v>0.8681942961719898</v>
      </c>
      <c r="E15" s="70">
        <f t="shared" si="0"/>
        <v>977118.8381279098</v>
      </c>
    </row>
    <row r="16" spans="1:5" ht="12.75">
      <c r="A16" s="172" t="s">
        <v>177</v>
      </c>
      <c r="B16" s="30"/>
      <c r="C16" s="70">
        <f>O98</f>
        <v>947270</v>
      </c>
      <c r="D16" s="177">
        <v>0.8681942961719898</v>
      </c>
      <c r="E16" s="70">
        <f t="shared" si="0"/>
        <v>822414.4109348408</v>
      </c>
    </row>
    <row r="17" spans="1:5" ht="12.75">
      <c r="A17" s="172" t="s">
        <v>178</v>
      </c>
      <c r="B17" s="30"/>
      <c r="C17" s="70">
        <f>O99+O66+O81</f>
        <v>1838288</v>
      </c>
      <c r="D17" s="177">
        <v>0.8778435288133231</v>
      </c>
      <c r="E17" s="70">
        <f t="shared" si="0"/>
        <v>1613729.224895186</v>
      </c>
    </row>
    <row r="18" spans="1:5" ht="12.75">
      <c r="A18" s="172" t="s">
        <v>179</v>
      </c>
      <c r="B18" s="30"/>
      <c r="C18" s="70">
        <f>O100</f>
        <v>811771</v>
      </c>
      <c r="D18" s="177">
        <v>0.8778435288133231</v>
      </c>
      <c r="E18" s="70">
        <f t="shared" si="0"/>
        <v>712607.9192283201</v>
      </c>
    </row>
    <row r="19" spans="1:5" ht="12.75">
      <c r="A19" s="172" t="s">
        <v>180</v>
      </c>
      <c r="B19" s="30"/>
      <c r="C19" s="70">
        <f>O101</f>
        <v>644376</v>
      </c>
      <c r="D19" s="177">
        <v>0.8681942961719898</v>
      </c>
      <c r="E19" s="70">
        <f t="shared" si="0"/>
        <v>559443.5677901221</v>
      </c>
    </row>
    <row r="20" spans="1:5" ht="12.75">
      <c r="A20" s="172" t="s">
        <v>181</v>
      </c>
      <c r="B20" s="30"/>
      <c r="C20" s="70">
        <f>O102</f>
        <v>41689.30233832349</v>
      </c>
      <c r="D20" s="177">
        <v>0.9009688206945892</v>
      </c>
      <c r="E20" s="70">
        <f t="shared" si="0"/>
        <v>37560.761563339496</v>
      </c>
    </row>
    <row r="21" spans="1:5" ht="12.75">
      <c r="A21" s="172" t="s">
        <v>182</v>
      </c>
      <c r="B21" s="30"/>
      <c r="C21" s="175">
        <f>O103</f>
        <v>1681246.093235929</v>
      </c>
      <c r="D21" s="177">
        <v>0.9009688206945892</v>
      </c>
      <c r="E21" s="175">
        <f t="shared" si="0"/>
        <v>1514750.3099201603</v>
      </c>
    </row>
    <row r="22" spans="1:2" ht="12.75">
      <c r="A22" s="5"/>
      <c r="B22" s="30"/>
    </row>
    <row r="23" spans="1:5" ht="13.5" thickBot="1">
      <c r="A23" s="40" t="s">
        <v>201</v>
      </c>
      <c r="B23" s="30"/>
      <c r="C23" s="176">
        <f>SUM(C10:C22)</f>
        <v>12201972.68069964</v>
      </c>
      <c r="E23" s="176">
        <f>SUM(E10:E22)</f>
        <v>10685397.422051089</v>
      </c>
    </row>
    <row r="24" spans="1:2" ht="13.5" thickTop="1">
      <c r="A24" s="5"/>
      <c r="B24" s="30"/>
    </row>
    <row r="25" spans="1:2" ht="12.75">
      <c r="A25" s="40" t="s">
        <v>202</v>
      </c>
      <c r="B25" s="30"/>
    </row>
    <row r="26" spans="1:5" ht="12.75">
      <c r="A26" s="172" t="s">
        <v>169</v>
      </c>
      <c r="B26" s="30"/>
      <c r="C26" s="70">
        <f>AC88</f>
        <v>17699.344716165917</v>
      </c>
      <c r="D26" s="177">
        <v>0.8999357608203424</v>
      </c>
      <c r="E26" s="70">
        <f>C26*D26</f>
        <v>15928.273253164281</v>
      </c>
    </row>
    <row r="27" spans="1:5" ht="12.75">
      <c r="A27" s="172" t="s">
        <v>170</v>
      </c>
      <c r="B27" s="30"/>
      <c r="C27" s="70">
        <f>AC90</f>
        <v>63228.229999999996</v>
      </c>
      <c r="D27" s="177">
        <v>0.8681942961719897</v>
      </c>
      <c r="E27" s="70">
        <f aca="true" t="shared" si="1" ref="E27:E37">C27*D27</f>
        <v>54894.38864305068</v>
      </c>
    </row>
    <row r="28" spans="1:5" ht="12.75">
      <c r="A28" s="172" t="s">
        <v>172</v>
      </c>
      <c r="B28" s="30"/>
      <c r="C28" s="70">
        <f>AC92</f>
        <v>61494.950000000004</v>
      </c>
      <c r="D28" s="177">
        <v>0.8681942961719898</v>
      </c>
      <c r="E28" s="70">
        <f t="shared" si="1"/>
        <v>53389.56483338171</v>
      </c>
    </row>
    <row r="29" spans="1:5" ht="12.75">
      <c r="A29" s="172" t="s">
        <v>173</v>
      </c>
      <c r="B29" s="30"/>
      <c r="C29" s="70">
        <f>AC93</f>
        <v>103490.95000000001</v>
      </c>
      <c r="D29" s="177">
        <v>0.8681942961719898</v>
      </c>
      <c r="E29" s="70">
        <f t="shared" si="1"/>
        <v>89850.2524954206</v>
      </c>
    </row>
    <row r="30" spans="1:5" ht="12.75">
      <c r="A30" s="172" t="s">
        <v>174</v>
      </c>
      <c r="B30" s="30"/>
      <c r="C30" s="70">
        <f>AC94</f>
        <v>187475</v>
      </c>
      <c r="D30" s="177">
        <v>0.8681942961719898</v>
      </c>
      <c r="E30" s="70">
        <f t="shared" si="1"/>
        <v>162764.7256748438</v>
      </c>
    </row>
    <row r="31" spans="1:5" ht="12.75">
      <c r="A31" s="172" t="s">
        <v>176</v>
      </c>
      <c r="B31" s="30"/>
      <c r="C31" s="70">
        <f>AC97</f>
        <v>107453.13</v>
      </c>
      <c r="D31" s="177">
        <v>0.8681942961719898</v>
      </c>
      <c r="E31" s="70">
        <f t="shared" si="1"/>
        <v>93290.19457182733</v>
      </c>
    </row>
    <row r="32" spans="1:5" ht="12.75">
      <c r="A32" s="172" t="s">
        <v>177</v>
      </c>
      <c r="B32" s="30"/>
      <c r="C32" s="179">
        <f aca="true" t="shared" si="2" ref="C32:C37">AC98</f>
        <v>31708</v>
      </c>
      <c r="D32" s="177">
        <v>0.8681942961719898</v>
      </c>
      <c r="E32" s="70">
        <f t="shared" si="1"/>
        <v>27528.704743021455</v>
      </c>
    </row>
    <row r="33" spans="1:5" ht="12.75">
      <c r="A33" s="172" t="s">
        <v>178</v>
      </c>
      <c r="B33" s="30"/>
      <c r="C33" s="179">
        <f t="shared" si="2"/>
        <v>43000</v>
      </c>
      <c r="D33" s="177">
        <v>0.8778435288133231</v>
      </c>
      <c r="E33" s="70">
        <f t="shared" si="1"/>
        <v>37747.27173897289</v>
      </c>
    </row>
    <row r="34" spans="1:5" ht="12.75">
      <c r="A34" s="172" t="s">
        <v>179</v>
      </c>
      <c r="B34" s="30"/>
      <c r="C34" s="179">
        <f t="shared" si="2"/>
        <v>0</v>
      </c>
      <c r="D34" s="177">
        <v>0.8778435288133231</v>
      </c>
      <c r="E34" s="70">
        <f t="shared" si="1"/>
        <v>0</v>
      </c>
    </row>
    <row r="35" spans="1:5" ht="12.75">
      <c r="A35" s="172" t="s">
        <v>180</v>
      </c>
      <c r="B35" s="30"/>
      <c r="C35" s="179">
        <f t="shared" si="2"/>
        <v>12000</v>
      </c>
      <c r="D35" s="177">
        <v>0.8681942961719898</v>
      </c>
      <c r="E35" s="70">
        <f t="shared" si="1"/>
        <v>10418.331554063878</v>
      </c>
    </row>
    <row r="36" spans="1:5" ht="12.75">
      <c r="A36" s="172" t="s">
        <v>181</v>
      </c>
      <c r="B36" s="30"/>
      <c r="C36" s="179">
        <f t="shared" si="2"/>
        <v>2420.81523844884</v>
      </c>
      <c r="D36" s="177">
        <v>0.9009688206945892</v>
      </c>
      <c r="E36" s="70">
        <f t="shared" si="1"/>
        <v>2181.079050504742</v>
      </c>
    </row>
    <row r="37" spans="1:5" ht="12.75">
      <c r="A37" s="172" t="s">
        <v>182</v>
      </c>
      <c r="B37" s="30"/>
      <c r="C37" s="175">
        <f t="shared" si="2"/>
        <v>97626.63162503258</v>
      </c>
      <c r="D37" s="177">
        <v>0.9009688206945892</v>
      </c>
      <c r="E37" s="175">
        <f t="shared" si="1"/>
        <v>87958.55116359069</v>
      </c>
    </row>
    <row r="38" spans="1:2" ht="12.75">
      <c r="A38" s="5"/>
      <c r="B38" s="30"/>
    </row>
    <row r="39" spans="1:5" ht="13.5" thickBot="1">
      <c r="A39" s="174" t="s">
        <v>67</v>
      </c>
      <c r="B39" s="30"/>
      <c r="C39" s="176">
        <f>SUM(C26:C38)</f>
        <v>727597.0515796472</v>
      </c>
      <c r="E39" s="176">
        <f>SUM(E26:E38)</f>
        <v>635951.3377218421</v>
      </c>
    </row>
    <row r="40" spans="1:5" ht="13.5" thickTop="1">
      <c r="A40" s="174"/>
      <c r="B40" s="30"/>
      <c r="C40" s="179"/>
      <c r="E40" s="179"/>
    </row>
    <row r="41" spans="1:2" ht="12.75">
      <c r="A41" s="5"/>
      <c r="B41" s="30"/>
    </row>
    <row r="42" spans="1:5" ht="13.5" thickBot="1">
      <c r="A42" s="40" t="s">
        <v>203</v>
      </c>
      <c r="B42" s="30"/>
      <c r="E42" s="176">
        <f>E23-E39</f>
        <v>10049446.084329247</v>
      </c>
    </row>
    <row r="43" spans="1:2" ht="13.5" thickTop="1">
      <c r="A43" s="5"/>
      <c r="B43" s="30"/>
    </row>
    <row r="44" spans="1:2" ht="12.75">
      <c r="A44" s="5"/>
      <c r="B44" s="30"/>
    </row>
    <row r="45" spans="1:2" ht="12.75">
      <c r="A45" s="5"/>
      <c r="B45" s="30"/>
    </row>
    <row r="46" spans="1:2" ht="12.75">
      <c r="A46" s="5"/>
      <c r="B46" s="30"/>
    </row>
    <row r="47" spans="1:2" ht="12.75">
      <c r="A47" s="30"/>
      <c r="B47" s="30"/>
    </row>
    <row r="48" spans="1:2" ht="12.75">
      <c r="A48" s="5" t="s">
        <v>204</v>
      </c>
      <c r="B48" s="30"/>
    </row>
    <row r="49" spans="1:2" ht="12.75">
      <c r="A49" s="5" t="s">
        <v>199</v>
      </c>
      <c r="B49" s="30"/>
    </row>
    <row r="50" spans="1:2" ht="12.75">
      <c r="A50" s="30"/>
      <c r="B50" s="30"/>
    </row>
    <row r="51" spans="1:2" ht="12.75">
      <c r="A51" s="30"/>
      <c r="B51" s="30"/>
    </row>
    <row r="52" spans="1:2" ht="12.75">
      <c r="A52" s="30"/>
      <c r="B52" s="30"/>
    </row>
    <row r="53" spans="1:2" ht="12.75">
      <c r="A53" s="30"/>
      <c r="B53" s="30"/>
    </row>
    <row r="54" spans="1:2" ht="12.75">
      <c r="A54" s="115"/>
      <c r="B54" s="30"/>
    </row>
    <row r="55" spans="1:17" ht="12.75">
      <c r="A55" s="5" t="s">
        <v>198</v>
      </c>
      <c r="B55" s="172"/>
      <c r="C55" s="170"/>
      <c r="D55" s="170"/>
      <c r="E55" s="170"/>
      <c r="F55" s="170"/>
      <c r="G55" s="170"/>
      <c r="H55" s="170"/>
      <c r="I55" s="170" t="s">
        <v>142</v>
      </c>
      <c r="J55" s="170"/>
      <c r="K55" s="170"/>
      <c r="L55" s="170"/>
      <c r="M55" s="170"/>
      <c r="N55" s="170"/>
      <c r="O55" s="6" t="s">
        <v>187</v>
      </c>
      <c r="Q55" t="s">
        <v>142</v>
      </c>
    </row>
    <row r="56" spans="1:29" ht="12.75">
      <c r="A56" s="171"/>
      <c r="B56" s="172" t="s">
        <v>143</v>
      </c>
      <c r="C56" s="170" t="s">
        <v>144</v>
      </c>
      <c r="D56" s="170" t="s">
        <v>145</v>
      </c>
      <c r="E56" s="170" t="s">
        <v>146</v>
      </c>
      <c r="F56" s="170" t="s">
        <v>147</v>
      </c>
      <c r="G56" s="170" t="s">
        <v>148</v>
      </c>
      <c r="H56" s="170" t="s">
        <v>149</v>
      </c>
      <c r="I56" s="170" t="s">
        <v>150</v>
      </c>
      <c r="J56" s="170" t="s">
        <v>151</v>
      </c>
      <c r="K56" s="170" t="s">
        <v>152</v>
      </c>
      <c r="L56" s="170" t="s">
        <v>153</v>
      </c>
      <c r="M56" s="170" t="s">
        <v>154</v>
      </c>
      <c r="N56" s="170" t="s">
        <v>155</v>
      </c>
      <c r="O56" s="173" t="s">
        <v>66</v>
      </c>
      <c r="Q56" t="s">
        <v>156</v>
      </c>
      <c r="R56" t="s">
        <v>157</v>
      </c>
      <c r="S56" t="s">
        <v>158</v>
      </c>
      <c r="T56" t="s">
        <v>159</v>
      </c>
      <c r="U56" t="s">
        <v>160</v>
      </c>
      <c r="V56" t="s">
        <v>161</v>
      </c>
      <c r="W56" t="s">
        <v>162</v>
      </c>
      <c r="X56" t="s">
        <v>163</v>
      </c>
      <c r="Y56" t="s">
        <v>164</v>
      </c>
      <c r="Z56" t="s">
        <v>165</v>
      </c>
      <c r="AA56" t="s">
        <v>166</v>
      </c>
      <c r="AB56" t="s">
        <v>167</v>
      </c>
      <c r="AC56" s="1" t="s">
        <v>200</v>
      </c>
    </row>
    <row r="57" spans="1:29" ht="12.75">
      <c r="A57" s="171" t="s">
        <v>168</v>
      </c>
      <c r="B57" s="172" t="s">
        <v>169</v>
      </c>
      <c r="C57" s="170">
        <v>0</v>
      </c>
      <c r="D57" s="170">
        <v>0</v>
      </c>
      <c r="E57" s="170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70">
        <f aca="true" t="shared" si="3" ref="O57:O88">SUM(C57:N57)</f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f>SUM(Q57:AB57)</f>
        <v>0</v>
      </c>
    </row>
    <row r="58" spans="1:29" ht="12.75">
      <c r="A58" s="171"/>
      <c r="B58" s="172" t="s">
        <v>170</v>
      </c>
      <c r="C58" s="170">
        <v>0</v>
      </c>
      <c r="D58" s="170"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70">
        <f t="shared" si="3"/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f aca="true" t="shared" si="4" ref="AC58:AC103">SUM(Q58:AB58)</f>
        <v>0</v>
      </c>
    </row>
    <row r="59" spans="1:29" ht="12.75">
      <c r="A59" s="171"/>
      <c r="B59" s="172" t="s">
        <v>171</v>
      </c>
      <c r="C59" s="170">
        <v>0</v>
      </c>
      <c r="D59" s="170">
        <v>0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70">
        <f t="shared" si="3"/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f t="shared" si="4"/>
        <v>0</v>
      </c>
    </row>
    <row r="60" spans="1:29" ht="12.75">
      <c r="A60" s="171"/>
      <c r="B60" s="172" t="s">
        <v>172</v>
      </c>
      <c r="C60" s="170">
        <v>0</v>
      </c>
      <c r="D60" s="170">
        <v>0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70">
        <f t="shared" si="3"/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f t="shared" si="4"/>
        <v>0</v>
      </c>
    </row>
    <row r="61" spans="1:29" ht="12.75">
      <c r="A61" s="171"/>
      <c r="B61" s="172" t="s">
        <v>173</v>
      </c>
      <c r="C61" s="170">
        <v>0</v>
      </c>
      <c r="D61" s="170">
        <v>0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70">
        <f t="shared" si="3"/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f t="shared" si="4"/>
        <v>0</v>
      </c>
    </row>
    <row r="62" spans="1:29" ht="12.75">
      <c r="A62" s="171"/>
      <c r="B62" s="172" t="s">
        <v>174</v>
      </c>
      <c r="C62" s="170">
        <v>0</v>
      </c>
      <c r="D62" s="170">
        <v>0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70">
        <f t="shared" si="3"/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f t="shared" si="4"/>
        <v>0</v>
      </c>
    </row>
    <row r="63" spans="1:29" ht="12.75">
      <c r="A63" s="171"/>
      <c r="B63" s="172" t="s">
        <v>175</v>
      </c>
      <c r="C63" s="170">
        <v>0</v>
      </c>
      <c r="D63" s="170">
        <v>0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70">
        <f t="shared" si="3"/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f t="shared" si="4"/>
        <v>0</v>
      </c>
    </row>
    <row r="64" spans="1:29" ht="12.75">
      <c r="A64" s="172"/>
      <c r="B64" s="172" t="s">
        <v>176</v>
      </c>
      <c r="C64" s="170">
        <v>0</v>
      </c>
      <c r="D64" s="170">
        <v>0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70">
        <f t="shared" si="3"/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f t="shared" si="4"/>
        <v>0</v>
      </c>
    </row>
    <row r="65" spans="1:29" ht="12.75">
      <c r="A65" s="172"/>
      <c r="B65" s="172" t="s">
        <v>177</v>
      </c>
      <c r="C65" s="170">
        <v>0</v>
      </c>
      <c r="D65" s="170">
        <v>0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70">
        <f t="shared" si="3"/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f t="shared" si="4"/>
        <v>0</v>
      </c>
    </row>
    <row r="66" spans="1:29" ht="12.75">
      <c r="A66" s="172"/>
      <c r="B66" s="172" t="s">
        <v>178</v>
      </c>
      <c r="C66" s="170">
        <v>0</v>
      </c>
      <c r="D66" s="170">
        <v>0</v>
      </c>
      <c r="E66" s="170">
        <v>0</v>
      </c>
      <c r="F66" s="170">
        <v>300000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70">
        <f t="shared" si="3"/>
        <v>300000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f t="shared" si="4"/>
        <v>0</v>
      </c>
    </row>
    <row r="67" spans="1:29" ht="12.75">
      <c r="A67" s="172"/>
      <c r="B67" s="172" t="s">
        <v>179</v>
      </c>
      <c r="C67" s="170">
        <v>0</v>
      </c>
      <c r="D67" s="170">
        <v>0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70">
        <f t="shared" si="3"/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f t="shared" si="4"/>
        <v>0</v>
      </c>
    </row>
    <row r="68" spans="1:29" ht="12.75">
      <c r="A68" s="172"/>
      <c r="B68" s="172" t="s">
        <v>180</v>
      </c>
      <c r="C68" s="170">
        <v>0</v>
      </c>
      <c r="D68" s="170">
        <v>0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70">
        <f t="shared" si="3"/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f t="shared" si="4"/>
        <v>0</v>
      </c>
    </row>
    <row r="69" spans="1:29" ht="12.75">
      <c r="A69" s="172"/>
      <c r="B69" s="172" t="s">
        <v>181</v>
      </c>
      <c r="C69" s="170">
        <v>0</v>
      </c>
      <c r="D69" s="170">
        <v>0</v>
      </c>
      <c r="E69" s="170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70">
        <f t="shared" si="3"/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f t="shared" si="4"/>
        <v>0</v>
      </c>
    </row>
    <row r="70" spans="1:29" ht="12.75">
      <c r="A70" s="172"/>
      <c r="B70" s="172" t="s">
        <v>182</v>
      </c>
      <c r="C70" s="170">
        <v>0</v>
      </c>
      <c r="D70" s="170">
        <v>0</v>
      </c>
      <c r="E70" s="170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70">
        <f t="shared" si="3"/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f t="shared" si="4"/>
        <v>0</v>
      </c>
    </row>
    <row r="71" spans="1:29" ht="12.75">
      <c r="A71" s="171"/>
      <c r="B71" s="17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70">
        <f t="shared" si="3"/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f t="shared" si="4"/>
        <v>0</v>
      </c>
    </row>
    <row r="72" spans="1:29" ht="12.75">
      <c r="A72" s="171" t="s">
        <v>183</v>
      </c>
      <c r="B72" s="172" t="s">
        <v>169</v>
      </c>
      <c r="C72" s="170">
        <v>0</v>
      </c>
      <c r="D72" s="170">
        <v>0</v>
      </c>
      <c r="E72" s="170">
        <v>0</v>
      </c>
      <c r="F72" s="170">
        <v>0</v>
      </c>
      <c r="G72" s="170">
        <v>0</v>
      </c>
      <c r="H72" s="170">
        <v>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70">
        <f t="shared" si="3"/>
        <v>0</v>
      </c>
      <c r="AC72">
        <f t="shared" si="4"/>
        <v>0</v>
      </c>
    </row>
    <row r="73" spans="1:29" ht="12.75">
      <c r="A73" s="172"/>
      <c r="B73" s="172" t="s">
        <v>170</v>
      </c>
      <c r="C73" s="170">
        <v>0</v>
      </c>
      <c r="D73" s="170">
        <v>0</v>
      </c>
      <c r="E73" s="170">
        <v>0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70">
        <f t="shared" si="3"/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f t="shared" si="4"/>
        <v>0</v>
      </c>
    </row>
    <row r="74" spans="1:29" ht="12.75">
      <c r="A74" s="172"/>
      <c r="B74" s="172" t="s">
        <v>171</v>
      </c>
      <c r="C74" s="170">
        <v>0</v>
      </c>
      <c r="D74" s="170">
        <v>0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70">
        <f t="shared" si="3"/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f t="shared" si="4"/>
        <v>0</v>
      </c>
    </row>
    <row r="75" spans="1:29" ht="12.75">
      <c r="A75" s="170"/>
      <c r="B75" s="170" t="s">
        <v>172</v>
      </c>
      <c r="C75" s="170">
        <v>0</v>
      </c>
      <c r="D75" s="170">
        <v>0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70">
        <f t="shared" si="3"/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f t="shared" si="4"/>
        <v>0</v>
      </c>
    </row>
    <row r="76" spans="1:29" ht="12.75">
      <c r="A76" s="170"/>
      <c r="B76" s="170" t="s">
        <v>173</v>
      </c>
      <c r="C76" s="170">
        <v>0</v>
      </c>
      <c r="D76" s="170">
        <v>0</v>
      </c>
      <c r="E76" s="170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70">
        <f t="shared" si="3"/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f t="shared" si="4"/>
        <v>0</v>
      </c>
    </row>
    <row r="77" spans="1:29" ht="12.75">
      <c r="A77" s="170"/>
      <c r="B77" s="170" t="s">
        <v>174</v>
      </c>
      <c r="C77" s="170">
        <v>0</v>
      </c>
      <c r="D77" s="170">
        <v>0</v>
      </c>
      <c r="E77" s="170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70">
        <f t="shared" si="3"/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f t="shared" si="4"/>
        <v>0</v>
      </c>
    </row>
    <row r="78" spans="1:29" ht="12.75">
      <c r="A78" s="170"/>
      <c r="B78" s="170" t="s">
        <v>175</v>
      </c>
      <c r="C78" s="170">
        <v>0</v>
      </c>
      <c r="D78" s="170"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70">
        <f t="shared" si="3"/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f t="shared" si="4"/>
        <v>0</v>
      </c>
    </row>
    <row r="79" spans="1:29" ht="12.75">
      <c r="A79" s="170"/>
      <c r="B79" s="170" t="s">
        <v>176</v>
      </c>
      <c r="C79" s="170">
        <v>0</v>
      </c>
      <c r="D79" s="170">
        <v>0</v>
      </c>
      <c r="E79" s="170">
        <v>0</v>
      </c>
      <c r="F79" s="170">
        <v>0</v>
      </c>
      <c r="G79" s="170">
        <v>0</v>
      </c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70">
        <f t="shared" si="3"/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f t="shared" si="4"/>
        <v>0</v>
      </c>
    </row>
    <row r="80" spans="1:29" ht="12.75">
      <c r="A80" s="170"/>
      <c r="B80" s="170" t="s">
        <v>177</v>
      </c>
      <c r="C80" s="170">
        <v>0</v>
      </c>
      <c r="D80" s="170">
        <v>0</v>
      </c>
      <c r="E80" s="170">
        <v>0</v>
      </c>
      <c r="F80" s="170">
        <v>0</v>
      </c>
      <c r="G80" s="170">
        <v>0</v>
      </c>
      <c r="H80" s="170">
        <v>0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70">
        <f t="shared" si="3"/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f t="shared" si="4"/>
        <v>0</v>
      </c>
    </row>
    <row r="81" spans="1:29" ht="12.75">
      <c r="A81" s="170"/>
      <c r="B81" s="170" t="s">
        <v>178</v>
      </c>
      <c r="C81" s="170">
        <v>0</v>
      </c>
      <c r="D81" s="170">
        <v>0</v>
      </c>
      <c r="E81" s="170">
        <v>0</v>
      </c>
      <c r="F81" s="170">
        <v>0</v>
      </c>
      <c r="G81" s="170">
        <v>0</v>
      </c>
      <c r="H81" s="170">
        <v>0</v>
      </c>
      <c r="I81" s="170">
        <v>0</v>
      </c>
      <c r="J81" s="170">
        <v>300000</v>
      </c>
      <c r="K81" s="170">
        <v>0</v>
      </c>
      <c r="L81" s="170">
        <v>0</v>
      </c>
      <c r="M81" s="170">
        <v>0</v>
      </c>
      <c r="N81" s="170">
        <v>0</v>
      </c>
      <c r="O81" s="70">
        <f t="shared" si="3"/>
        <v>300000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f t="shared" si="4"/>
        <v>0</v>
      </c>
    </row>
    <row r="82" spans="1:29" ht="12.75">
      <c r="A82" s="170"/>
      <c r="B82" s="170" t="s">
        <v>179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70">
        <f t="shared" si="3"/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f t="shared" si="4"/>
        <v>0</v>
      </c>
    </row>
    <row r="83" spans="1:29" ht="12.75">
      <c r="A83" s="170"/>
      <c r="B83" s="170" t="s">
        <v>180</v>
      </c>
      <c r="C83" s="170">
        <v>0</v>
      </c>
      <c r="D83" s="170">
        <v>0</v>
      </c>
      <c r="E83" s="170">
        <v>0</v>
      </c>
      <c r="F83" s="170">
        <v>0</v>
      </c>
      <c r="G83" s="170">
        <v>0</v>
      </c>
      <c r="H83" s="170">
        <v>0</v>
      </c>
      <c r="I83" s="170">
        <v>0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70">
        <f t="shared" si="3"/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f t="shared" si="4"/>
        <v>0</v>
      </c>
    </row>
    <row r="84" spans="1:29" ht="12.75">
      <c r="A84" s="170"/>
      <c r="B84" s="170" t="s">
        <v>181</v>
      </c>
      <c r="C84" s="170">
        <v>0</v>
      </c>
      <c r="D84" s="170">
        <v>0</v>
      </c>
      <c r="E84" s="170">
        <v>0</v>
      </c>
      <c r="F84" s="170">
        <v>0</v>
      </c>
      <c r="G84" s="170">
        <v>0</v>
      </c>
      <c r="H84" s="170">
        <v>0</v>
      </c>
      <c r="I84" s="170">
        <v>0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70">
        <f t="shared" si="3"/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f t="shared" si="4"/>
        <v>0</v>
      </c>
    </row>
    <row r="85" spans="1:29" ht="12.75">
      <c r="A85" s="170"/>
      <c r="B85" s="170" t="s">
        <v>182</v>
      </c>
      <c r="C85" s="170">
        <v>0</v>
      </c>
      <c r="D85" s="170">
        <v>0</v>
      </c>
      <c r="E85" s="170">
        <v>0</v>
      </c>
      <c r="F85" s="170">
        <v>0</v>
      </c>
      <c r="G85" s="170">
        <v>0</v>
      </c>
      <c r="H85" s="170">
        <v>0</v>
      </c>
      <c r="I85" s="170">
        <v>0</v>
      </c>
      <c r="J85" s="170">
        <v>0</v>
      </c>
      <c r="K85" s="170">
        <v>0</v>
      </c>
      <c r="L85" s="170">
        <v>0</v>
      </c>
      <c r="M85" s="170">
        <v>0</v>
      </c>
      <c r="N85" s="170">
        <v>0</v>
      </c>
      <c r="O85" s="70">
        <f t="shared" si="3"/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f t="shared" si="4"/>
        <v>0</v>
      </c>
    </row>
    <row r="86" spans="1:29" ht="12.7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70">
        <f t="shared" si="3"/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f t="shared" si="4"/>
        <v>0</v>
      </c>
    </row>
    <row r="87" spans="1:29" ht="12.7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70">
        <f t="shared" si="3"/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f t="shared" si="4"/>
        <v>0</v>
      </c>
    </row>
    <row r="88" spans="1:32" ht="12.75">
      <c r="A88" s="170" t="s">
        <v>184</v>
      </c>
      <c r="B88" s="170" t="s">
        <v>169</v>
      </c>
      <c r="C88" s="170">
        <v>29942.831708202637</v>
      </c>
      <c r="D88" s="170">
        <v>29886.587812084774</v>
      </c>
      <c r="E88" s="170">
        <v>30477.897973934898</v>
      </c>
      <c r="F88" s="170">
        <v>31446.731552178262</v>
      </c>
      <c r="G88" s="170">
        <v>26782.783889374616</v>
      </c>
      <c r="H88" s="170">
        <v>28145.824242184728</v>
      </c>
      <c r="I88" s="170">
        <v>30407.767929397174</v>
      </c>
      <c r="J88" s="170">
        <v>29643.33046386632</v>
      </c>
      <c r="K88" s="170">
        <v>33191.29133531539</v>
      </c>
      <c r="L88" s="170">
        <v>27870.19918110271</v>
      </c>
      <c r="M88" s="170">
        <v>3541.167647761659</v>
      </c>
      <c r="N88" s="170">
        <v>3467.2413899868507</v>
      </c>
      <c r="O88" s="70">
        <f t="shared" si="3"/>
        <v>304803.65512539004</v>
      </c>
      <c r="Q88" s="170">
        <v>1354.8485242458778</v>
      </c>
      <c r="R88" s="170">
        <v>1212.1908268101665</v>
      </c>
      <c r="S88" s="170">
        <v>1447.6559478577653</v>
      </c>
      <c r="T88" s="170">
        <v>1157.4454359174708</v>
      </c>
      <c r="U88" s="170">
        <v>1447.6559478577653</v>
      </c>
      <c r="V88" s="170">
        <v>1375.2281953081222</v>
      </c>
      <c r="W88" s="170">
        <v>1302.7005424101346</v>
      </c>
      <c r="X88" s="170">
        <v>1519.9838000590642</v>
      </c>
      <c r="Y88" s="170">
        <v>1302.7005424101346</v>
      </c>
      <c r="Z88" s="170">
        <v>1447.6559478577653</v>
      </c>
      <c r="AA88" s="170">
        <v>1302.7005424101346</v>
      </c>
      <c r="AB88" s="170">
        <v>2828.5784630215144</v>
      </c>
      <c r="AC88" s="170">
        <f t="shared" si="4"/>
        <v>17699.344716165917</v>
      </c>
      <c r="AF88" s="170" t="s">
        <v>169</v>
      </c>
    </row>
    <row r="89" spans="1:32" ht="12.75">
      <c r="A89" s="51" t="s">
        <v>188</v>
      </c>
      <c r="B89" s="170" t="s">
        <v>185</v>
      </c>
      <c r="C89" s="170">
        <v>1020</v>
      </c>
      <c r="D89" s="170">
        <v>0</v>
      </c>
      <c r="E89" s="170">
        <v>0</v>
      </c>
      <c r="F89" s="170">
        <v>4080</v>
      </c>
      <c r="G89" s="170">
        <v>0</v>
      </c>
      <c r="H89" s="170">
        <v>1020</v>
      </c>
      <c r="I89" s="170">
        <v>0</v>
      </c>
      <c r="J89" s="170">
        <v>0</v>
      </c>
      <c r="K89" s="170">
        <v>0</v>
      </c>
      <c r="L89" s="170">
        <v>1200</v>
      </c>
      <c r="M89" s="170">
        <v>0</v>
      </c>
      <c r="N89" s="170">
        <v>0</v>
      </c>
      <c r="O89" s="70"/>
      <c r="P89" s="1" t="s">
        <v>195</v>
      </c>
      <c r="Q89" s="170">
        <v>0</v>
      </c>
      <c r="R89" s="170">
        <v>0</v>
      </c>
      <c r="S89" s="170">
        <v>0</v>
      </c>
      <c r="T89" s="170">
        <v>0</v>
      </c>
      <c r="U89" s="170">
        <v>0</v>
      </c>
      <c r="V89" s="170">
        <v>0</v>
      </c>
      <c r="W89" s="170">
        <v>0</v>
      </c>
      <c r="X89" s="170">
        <v>0</v>
      </c>
      <c r="Y89" s="170">
        <v>0</v>
      </c>
      <c r="Z89" s="170">
        <v>0</v>
      </c>
      <c r="AA89" s="170">
        <v>0</v>
      </c>
      <c r="AB89" s="170">
        <v>0</v>
      </c>
      <c r="AC89" s="170">
        <f t="shared" si="4"/>
        <v>0</v>
      </c>
      <c r="AF89" s="170" t="s">
        <v>185</v>
      </c>
    </row>
    <row r="90" spans="1:32" ht="12.75">
      <c r="A90" s="170"/>
      <c r="B90" s="170" t="s">
        <v>170</v>
      </c>
      <c r="C90" s="170">
        <v>20556.71</v>
      </c>
      <c r="D90" s="170">
        <v>19937</v>
      </c>
      <c r="E90" s="170">
        <v>19937</v>
      </c>
      <c r="F90" s="170">
        <v>20556.71</v>
      </c>
      <c r="G90" s="170">
        <v>18697.6</v>
      </c>
      <c r="H90" s="170">
        <v>19937</v>
      </c>
      <c r="I90" s="170">
        <v>20349.3</v>
      </c>
      <c r="J90" s="170">
        <v>20349.3</v>
      </c>
      <c r="K90" s="170">
        <v>22031.92</v>
      </c>
      <c r="L90" s="170">
        <v>20059.45</v>
      </c>
      <c r="M90" s="170">
        <v>1869730.52</v>
      </c>
      <c r="N90" s="170">
        <v>10993.52</v>
      </c>
      <c r="O90" s="70">
        <f>SUM(C90:N90)</f>
        <v>2083136.03</v>
      </c>
      <c r="Q90" s="170">
        <v>5315.52</v>
      </c>
      <c r="R90" s="170">
        <v>5092.7</v>
      </c>
      <c r="S90" s="170">
        <v>5426.93</v>
      </c>
      <c r="T90" s="170">
        <v>4981.77</v>
      </c>
      <c r="U90" s="170">
        <v>5426.45</v>
      </c>
      <c r="V90" s="170">
        <v>5315.52</v>
      </c>
      <c r="W90" s="170">
        <v>5204.11</v>
      </c>
      <c r="X90" s="170">
        <v>5537.860000000001</v>
      </c>
      <c r="Y90" s="170">
        <v>5204.11</v>
      </c>
      <c r="Z90" s="170">
        <v>5426.45</v>
      </c>
      <c r="AA90" s="170">
        <v>5204.11</v>
      </c>
      <c r="AB90" s="170">
        <v>5092.7</v>
      </c>
      <c r="AC90" s="170">
        <f t="shared" si="4"/>
        <v>63228.229999999996</v>
      </c>
      <c r="AF90" s="170" t="s">
        <v>170</v>
      </c>
    </row>
    <row r="91" spans="1:32" ht="12.75">
      <c r="A91" s="170"/>
      <c r="B91" s="170" t="s">
        <v>171</v>
      </c>
      <c r="C91" s="170">
        <v>154221.22999999998</v>
      </c>
      <c r="D91" s="170">
        <v>229512.39</v>
      </c>
      <c r="E91" s="170">
        <v>158258.46</v>
      </c>
      <c r="F91" s="170">
        <v>155966.47999999998</v>
      </c>
      <c r="G91" s="170">
        <v>101441.15</v>
      </c>
      <c r="H91" s="170">
        <v>105306.19</v>
      </c>
      <c r="I91" s="170">
        <v>135525.01</v>
      </c>
      <c r="J91" s="170">
        <v>135392.07</v>
      </c>
      <c r="K91" s="170">
        <v>166244.45</v>
      </c>
      <c r="L91" s="170">
        <v>129540.56</v>
      </c>
      <c r="M91" s="170">
        <v>0</v>
      </c>
      <c r="N91" s="170">
        <v>10000</v>
      </c>
      <c r="O91" s="70"/>
      <c r="P91" s="1" t="s">
        <v>196</v>
      </c>
      <c r="Q91" s="170">
        <v>0</v>
      </c>
      <c r="R91" s="170">
        <v>0</v>
      </c>
      <c r="S91" s="170">
        <v>0</v>
      </c>
      <c r="T91" s="170">
        <v>2500</v>
      </c>
      <c r="U91" s="170">
        <v>2500</v>
      </c>
      <c r="V91" s="170">
        <v>2500</v>
      </c>
      <c r="W91" s="170">
        <v>2500</v>
      </c>
      <c r="X91" s="170">
        <v>0</v>
      </c>
      <c r="Y91" s="170">
        <v>0</v>
      </c>
      <c r="Z91" s="170">
        <v>0</v>
      </c>
      <c r="AA91" s="170">
        <v>0</v>
      </c>
      <c r="AB91" s="170">
        <v>0</v>
      </c>
      <c r="AC91" s="170"/>
      <c r="AD91" s="1" t="s">
        <v>195</v>
      </c>
      <c r="AF91" s="170" t="s">
        <v>171</v>
      </c>
    </row>
    <row r="92" spans="1:32" ht="12.75">
      <c r="A92" s="170"/>
      <c r="B92" s="170" t="s">
        <v>172</v>
      </c>
      <c r="C92" s="170">
        <v>132225.66</v>
      </c>
      <c r="D92" s="170">
        <v>132709.41</v>
      </c>
      <c r="E92" s="170">
        <v>135038.31</v>
      </c>
      <c r="F92" s="170">
        <v>138034.45</v>
      </c>
      <c r="G92" s="170">
        <v>121854.97</v>
      </c>
      <c r="H92" s="170">
        <v>125445.25</v>
      </c>
      <c r="I92" s="170">
        <v>134587.77000000002</v>
      </c>
      <c r="J92" s="170">
        <v>131761.77000000002</v>
      </c>
      <c r="K92" s="170">
        <v>143215.26</v>
      </c>
      <c r="L92" s="170">
        <v>127827.54</v>
      </c>
      <c r="M92" s="170">
        <v>5398.78</v>
      </c>
      <c r="N92" s="170">
        <v>5546.71</v>
      </c>
      <c r="O92" s="70">
        <f>SUM(C92:N92)</f>
        <v>1333645.8800000001</v>
      </c>
      <c r="Q92" s="170">
        <v>4282.15</v>
      </c>
      <c r="R92" s="170">
        <v>6319.4400000000005</v>
      </c>
      <c r="S92" s="170">
        <v>4649.14</v>
      </c>
      <c r="T92" s="170">
        <v>3695.89</v>
      </c>
      <c r="U92" s="170">
        <v>7149.14</v>
      </c>
      <c r="V92" s="170">
        <v>4410.83</v>
      </c>
      <c r="W92" s="170">
        <v>4172.52</v>
      </c>
      <c r="X92" s="170">
        <v>7387.45</v>
      </c>
      <c r="Y92" s="170">
        <v>4172.52</v>
      </c>
      <c r="Z92" s="170">
        <v>4649.14</v>
      </c>
      <c r="AA92" s="170">
        <v>6672.52</v>
      </c>
      <c r="AB92" s="170">
        <v>3934.21</v>
      </c>
      <c r="AC92" s="170">
        <f t="shared" si="4"/>
        <v>61494.950000000004</v>
      </c>
      <c r="AF92" s="170" t="s">
        <v>172</v>
      </c>
    </row>
    <row r="93" spans="1:32" ht="12.75">
      <c r="A93" s="170"/>
      <c r="B93" s="170" t="s">
        <v>173</v>
      </c>
      <c r="C93" s="170">
        <v>86498.4</v>
      </c>
      <c r="D93" s="170">
        <v>87147</v>
      </c>
      <c r="E93" s="170">
        <v>90776.42000000001</v>
      </c>
      <c r="F93" s="170">
        <v>95766.72</v>
      </c>
      <c r="G93" s="170">
        <v>69797.44</v>
      </c>
      <c r="H93" s="170">
        <v>76214.74</v>
      </c>
      <c r="I93" s="170">
        <v>87659.43</v>
      </c>
      <c r="J93" s="170">
        <v>82085.19</v>
      </c>
      <c r="K93" s="170">
        <v>102669.07</v>
      </c>
      <c r="L93" s="170">
        <v>73806.8</v>
      </c>
      <c r="M93" s="170">
        <v>10247.779999999999</v>
      </c>
      <c r="N93" s="170">
        <v>10395.71</v>
      </c>
      <c r="O93" s="70">
        <f>SUM(C93:N93)</f>
        <v>873064.7000000002</v>
      </c>
      <c r="Q93" s="170">
        <v>8615.15</v>
      </c>
      <c r="R93" s="170">
        <v>8152.4400000000005</v>
      </c>
      <c r="S93" s="170">
        <v>8982.14</v>
      </c>
      <c r="T93" s="170">
        <v>8028.889999999999</v>
      </c>
      <c r="U93" s="170">
        <v>8982.14</v>
      </c>
      <c r="V93" s="170">
        <v>8743.83</v>
      </c>
      <c r="W93" s="170">
        <v>8505.52</v>
      </c>
      <c r="X93" s="170">
        <v>9220.45</v>
      </c>
      <c r="Y93" s="170">
        <v>8505.52</v>
      </c>
      <c r="Z93" s="170">
        <v>8982.14</v>
      </c>
      <c r="AA93" s="170">
        <v>8505.52</v>
      </c>
      <c r="AB93" s="170">
        <v>8267.21</v>
      </c>
      <c r="AC93" s="170">
        <f t="shared" si="4"/>
        <v>103490.95000000001</v>
      </c>
      <c r="AF93" s="170" t="s">
        <v>173</v>
      </c>
    </row>
    <row r="94" spans="1:32" ht="12.75">
      <c r="A94" s="170"/>
      <c r="B94" s="170" t="s">
        <v>174</v>
      </c>
      <c r="C94" s="170">
        <v>41771</v>
      </c>
      <c r="D94" s="170">
        <v>41771</v>
      </c>
      <c r="E94" s="170">
        <v>41411</v>
      </c>
      <c r="F94" s="170">
        <v>41771</v>
      </c>
      <c r="G94" s="170">
        <v>41411</v>
      </c>
      <c r="H94" s="170">
        <v>41771</v>
      </c>
      <c r="I94" s="170">
        <v>42487</v>
      </c>
      <c r="J94" s="170">
        <v>55258</v>
      </c>
      <c r="K94" s="170">
        <v>42487</v>
      </c>
      <c r="L94" s="170">
        <v>42119</v>
      </c>
      <c r="M94" s="170">
        <v>55166</v>
      </c>
      <c r="N94" s="170">
        <v>29798</v>
      </c>
      <c r="O94" s="70">
        <f>SUM(C94:N94)</f>
        <v>517221</v>
      </c>
      <c r="Q94" s="170">
        <v>15810</v>
      </c>
      <c r="R94" s="170">
        <v>15058</v>
      </c>
      <c r="S94" s="170">
        <v>15810</v>
      </c>
      <c r="T94" s="170">
        <v>15436</v>
      </c>
      <c r="U94" s="170">
        <v>15810</v>
      </c>
      <c r="V94" s="170">
        <v>15436</v>
      </c>
      <c r="W94" s="170">
        <v>15810</v>
      </c>
      <c r="X94" s="170">
        <v>15811</v>
      </c>
      <c r="Y94" s="170">
        <v>15436</v>
      </c>
      <c r="Z94" s="170">
        <v>15811</v>
      </c>
      <c r="AA94" s="170">
        <v>15436</v>
      </c>
      <c r="AB94" s="170">
        <v>15811</v>
      </c>
      <c r="AC94" s="170">
        <f t="shared" si="4"/>
        <v>187475</v>
      </c>
      <c r="AF94" s="170" t="s">
        <v>174</v>
      </c>
    </row>
    <row r="95" spans="1:32" ht="12.75">
      <c r="A95" s="170"/>
      <c r="B95" s="170" t="s">
        <v>186</v>
      </c>
      <c r="C95" s="170">
        <v>0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70">
        <v>0</v>
      </c>
      <c r="K95" s="170">
        <v>0</v>
      </c>
      <c r="L95" s="170">
        <v>0</v>
      </c>
      <c r="M95" s="170">
        <v>0</v>
      </c>
      <c r="N95" s="170">
        <v>0</v>
      </c>
      <c r="O95" s="70">
        <f>SUM(C95:N95)</f>
        <v>0</v>
      </c>
      <c r="Q95" s="170">
        <v>0</v>
      </c>
      <c r="R95" s="170">
        <v>0</v>
      </c>
      <c r="S95" s="170">
        <v>0</v>
      </c>
      <c r="T95" s="170">
        <v>0</v>
      </c>
      <c r="U95" s="170">
        <v>0</v>
      </c>
      <c r="V95" s="170">
        <v>0</v>
      </c>
      <c r="W95" s="170">
        <v>0</v>
      </c>
      <c r="X95" s="170">
        <v>0</v>
      </c>
      <c r="Y95" s="170">
        <v>0</v>
      </c>
      <c r="Z95" s="170">
        <v>0</v>
      </c>
      <c r="AA95" s="170">
        <v>0</v>
      </c>
      <c r="AB95" s="170">
        <v>0</v>
      </c>
      <c r="AC95" s="170">
        <f t="shared" si="4"/>
        <v>0</v>
      </c>
      <c r="AF95" s="170" t="s">
        <v>186</v>
      </c>
    </row>
    <row r="96" spans="1:32" ht="12.75">
      <c r="A96" s="170"/>
      <c r="B96" s="170" t="s">
        <v>175</v>
      </c>
      <c r="C96" s="170">
        <v>6335</v>
      </c>
      <c r="D96" s="170">
        <v>6335</v>
      </c>
      <c r="E96" s="170">
        <v>6335</v>
      </c>
      <c r="F96" s="170">
        <v>6335</v>
      </c>
      <c r="G96" s="170">
        <v>6335</v>
      </c>
      <c r="H96" s="170">
        <v>6335</v>
      </c>
      <c r="I96" s="170">
        <v>6462</v>
      </c>
      <c r="J96" s="170">
        <v>6462</v>
      </c>
      <c r="K96" s="170">
        <v>6462</v>
      </c>
      <c r="L96" s="170">
        <v>6462</v>
      </c>
      <c r="M96" s="170">
        <v>267</v>
      </c>
      <c r="N96" s="170">
        <v>267</v>
      </c>
      <c r="O96" s="70"/>
      <c r="P96" s="1" t="s">
        <v>196</v>
      </c>
      <c r="Q96" s="170">
        <v>278</v>
      </c>
      <c r="R96" s="170">
        <v>278</v>
      </c>
      <c r="S96" s="170">
        <v>278</v>
      </c>
      <c r="T96" s="170">
        <v>278</v>
      </c>
      <c r="U96" s="170">
        <v>278</v>
      </c>
      <c r="V96" s="170">
        <v>278</v>
      </c>
      <c r="W96" s="170">
        <v>278</v>
      </c>
      <c r="X96" s="170">
        <v>278</v>
      </c>
      <c r="Y96" s="170">
        <v>278</v>
      </c>
      <c r="Z96" s="170">
        <v>278</v>
      </c>
      <c r="AA96" s="170">
        <v>278</v>
      </c>
      <c r="AB96" s="170">
        <v>278</v>
      </c>
      <c r="AC96" s="170"/>
      <c r="AD96" s="1" t="s">
        <v>195</v>
      </c>
      <c r="AF96" s="170" t="s">
        <v>175</v>
      </c>
    </row>
    <row r="97" spans="1:32" ht="12.75">
      <c r="A97" s="170"/>
      <c r="B97" s="170" t="s">
        <v>176</v>
      </c>
      <c r="C97" s="170">
        <v>107120.26999999999</v>
      </c>
      <c r="D97" s="170">
        <v>106417.11</v>
      </c>
      <c r="E97" s="170">
        <v>106998.15</v>
      </c>
      <c r="F97" s="170">
        <v>113703.47</v>
      </c>
      <c r="G97" s="170">
        <v>102654.22</v>
      </c>
      <c r="H97" s="170">
        <v>104233.53</v>
      </c>
      <c r="I97" s="170">
        <v>108169.91</v>
      </c>
      <c r="J97" s="170">
        <v>107516.19</v>
      </c>
      <c r="K97" s="170">
        <v>115135.73</v>
      </c>
      <c r="L97" s="170">
        <v>103062.15</v>
      </c>
      <c r="M97" s="170">
        <v>25868</v>
      </c>
      <c r="N97" s="170">
        <v>24582.29</v>
      </c>
      <c r="O97" s="70">
        <f aca="true" t="shared" si="5" ref="O97:O103">SUM(C97:N97)</f>
        <v>1125461.02</v>
      </c>
      <c r="Q97" s="170">
        <v>6517.79</v>
      </c>
      <c r="R97" s="170">
        <v>5852.96</v>
      </c>
      <c r="S97" s="170">
        <v>6849.83</v>
      </c>
      <c r="T97" s="170">
        <v>5516.52</v>
      </c>
      <c r="U97" s="170">
        <v>6849.04</v>
      </c>
      <c r="V97" s="170">
        <v>6517.79</v>
      </c>
      <c r="W97" s="170">
        <v>6185.01</v>
      </c>
      <c r="X97" s="170">
        <v>7977.71</v>
      </c>
      <c r="Y97" s="170">
        <v>6980.92</v>
      </c>
      <c r="Z97" s="170">
        <v>12155.08</v>
      </c>
      <c r="AA97" s="170">
        <v>9368.630000000001</v>
      </c>
      <c r="AB97" s="170">
        <v>26681.85</v>
      </c>
      <c r="AC97" s="170">
        <f t="shared" si="4"/>
        <v>107453.13</v>
      </c>
      <c r="AF97" s="170" t="s">
        <v>176</v>
      </c>
    </row>
    <row r="98" spans="1:32" ht="12.75">
      <c r="A98" s="170"/>
      <c r="B98" s="170" t="s">
        <v>177</v>
      </c>
      <c r="C98" s="170">
        <v>84572</v>
      </c>
      <c r="D98" s="170">
        <v>84572</v>
      </c>
      <c r="E98" s="170">
        <v>107531</v>
      </c>
      <c r="F98" s="170">
        <v>84572</v>
      </c>
      <c r="G98" s="170">
        <v>84572</v>
      </c>
      <c r="H98" s="170">
        <v>87331</v>
      </c>
      <c r="I98" s="170">
        <v>84623</v>
      </c>
      <c r="J98" s="170">
        <v>84623</v>
      </c>
      <c r="K98" s="170">
        <v>87437</v>
      </c>
      <c r="L98" s="170">
        <v>84623</v>
      </c>
      <c r="M98" s="170">
        <v>70000</v>
      </c>
      <c r="N98" s="170">
        <v>2814</v>
      </c>
      <c r="O98" s="70">
        <f t="shared" si="5"/>
        <v>947270</v>
      </c>
      <c r="Q98" s="170">
        <v>0</v>
      </c>
      <c r="R98" s="170">
        <v>0</v>
      </c>
      <c r="S98" s="170">
        <v>2927</v>
      </c>
      <c r="T98" s="170">
        <v>0</v>
      </c>
      <c r="U98" s="170">
        <v>0</v>
      </c>
      <c r="V98" s="170">
        <v>22927</v>
      </c>
      <c r="W98" s="170">
        <v>0</v>
      </c>
      <c r="X98" s="170">
        <v>0</v>
      </c>
      <c r="Y98" s="170">
        <v>2927</v>
      </c>
      <c r="Z98" s="170">
        <v>0</v>
      </c>
      <c r="AA98" s="170">
        <v>0</v>
      </c>
      <c r="AB98" s="170">
        <v>2927</v>
      </c>
      <c r="AC98" s="170">
        <f t="shared" si="4"/>
        <v>31708</v>
      </c>
      <c r="AF98" s="170" t="s">
        <v>177</v>
      </c>
    </row>
    <row r="99" spans="1:32" ht="12.75">
      <c r="A99" s="170"/>
      <c r="B99" s="170" t="s">
        <v>178</v>
      </c>
      <c r="C99" s="170">
        <v>79192</v>
      </c>
      <c r="D99" s="170">
        <v>79192</v>
      </c>
      <c r="E99" s="170">
        <v>259732</v>
      </c>
      <c r="F99" s="170">
        <v>111322</v>
      </c>
      <c r="G99" s="170">
        <v>79192</v>
      </c>
      <c r="H99" s="170">
        <v>79192</v>
      </c>
      <c r="I99" s="170">
        <v>79691</v>
      </c>
      <c r="J99" s="170">
        <v>79691</v>
      </c>
      <c r="K99" s="170">
        <v>259691</v>
      </c>
      <c r="L99" s="170">
        <v>104893</v>
      </c>
      <c r="M99" s="170">
        <v>10000</v>
      </c>
      <c r="N99" s="170">
        <v>16500</v>
      </c>
      <c r="O99" s="70">
        <f t="shared" si="5"/>
        <v>1238288</v>
      </c>
      <c r="Q99" s="170">
        <v>0</v>
      </c>
      <c r="R99" s="170">
        <v>0</v>
      </c>
      <c r="S99" s="170">
        <v>0</v>
      </c>
      <c r="T99" s="170">
        <v>0</v>
      </c>
      <c r="U99" s="170">
        <v>0</v>
      </c>
      <c r="V99" s="170">
        <v>21500</v>
      </c>
      <c r="W99" s="170">
        <v>0</v>
      </c>
      <c r="X99" s="170">
        <v>0</v>
      </c>
      <c r="Y99" s="170">
        <v>0</v>
      </c>
      <c r="Z99" s="170">
        <v>21500</v>
      </c>
      <c r="AA99" s="170">
        <v>0</v>
      </c>
      <c r="AB99" s="170">
        <v>0</v>
      </c>
      <c r="AC99" s="170">
        <f t="shared" si="4"/>
        <v>43000</v>
      </c>
      <c r="AF99" s="170" t="s">
        <v>178</v>
      </c>
    </row>
    <row r="100" spans="1:32" ht="12.75">
      <c r="A100" s="170"/>
      <c r="B100" s="170" t="s">
        <v>179</v>
      </c>
      <c r="C100" s="170">
        <v>77920</v>
      </c>
      <c r="D100" s="170">
        <v>77920</v>
      </c>
      <c r="E100" s="170">
        <v>79961</v>
      </c>
      <c r="F100" s="170">
        <v>77920</v>
      </c>
      <c r="G100" s="170">
        <v>88120</v>
      </c>
      <c r="H100" s="170">
        <v>79962</v>
      </c>
      <c r="I100" s="170">
        <v>78070</v>
      </c>
      <c r="J100" s="170">
        <v>78071</v>
      </c>
      <c r="K100" s="170">
        <v>80151</v>
      </c>
      <c r="L100" s="170">
        <v>93676</v>
      </c>
      <c r="M100" s="170">
        <v>0</v>
      </c>
      <c r="N100" s="170">
        <v>0</v>
      </c>
      <c r="O100" s="70">
        <f t="shared" si="5"/>
        <v>811771</v>
      </c>
      <c r="Q100" s="170">
        <v>0</v>
      </c>
      <c r="R100" s="170">
        <v>0</v>
      </c>
      <c r="S100" s="170">
        <v>0</v>
      </c>
      <c r="T100" s="170">
        <v>0</v>
      </c>
      <c r="U100" s="170">
        <v>0</v>
      </c>
      <c r="V100" s="170">
        <v>0</v>
      </c>
      <c r="W100" s="170">
        <v>0</v>
      </c>
      <c r="X100" s="170">
        <v>0</v>
      </c>
      <c r="Y100" s="170">
        <v>0</v>
      </c>
      <c r="Z100" s="170">
        <v>0</v>
      </c>
      <c r="AA100" s="170">
        <v>0</v>
      </c>
      <c r="AB100" s="170">
        <v>0</v>
      </c>
      <c r="AC100" s="170">
        <f t="shared" si="4"/>
        <v>0</v>
      </c>
      <c r="AF100" s="170" t="s">
        <v>179</v>
      </c>
    </row>
    <row r="101" spans="1:32" ht="12.75">
      <c r="A101" s="170"/>
      <c r="B101" s="170" t="s">
        <v>180</v>
      </c>
      <c r="C101" s="170">
        <v>24740</v>
      </c>
      <c r="D101" s="170">
        <v>24740</v>
      </c>
      <c r="E101" s="170">
        <v>38695</v>
      </c>
      <c r="F101" s="170">
        <v>24740</v>
      </c>
      <c r="G101" s="170">
        <v>20725</v>
      </c>
      <c r="H101" s="170">
        <v>34680</v>
      </c>
      <c r="I101" s="170">
        <v>14836</v>
      </c>
      <c r="J101" s="170">
        <v>14836</v>
      </c>
      <c r="K101" s="170">
        <v>16065</v>
      </c>
      <c r="L101" s="170">
        <v>24319</v>
      </c>
      <c r="M101" s="170">
        <v>200000</v>
      </c>
      <c r="N101" s="170">
        <v>206000</v>
      </c>
      <c r="O101" s="70">
        <f t="shared" si="5"/>
        <v>644376</v>
      </c>
      <c r="Q101" s="170">
        <v>0</v>
      </c>
      <c r="R101" s="170">
        <v>0</v>
      </c>
      <c r="S101" s="170">
        <v>0</v>
      </c>
      <c r="T101" s="170">
        <v>6000</v>
      </c>
      <c r="U101" s="170">
        <v>0</v>
      </c>
      <c r="V101" s="170">
        <v>6000</v>
      </c>
      <c r="W101" s="170">
        <v>0</v>
      </c>
      <c r="X101" s="170">
        <v>0</v>
      </c>
      <c r="Y101" s="170">
        <v>0</v>
      </c>
      <c r="Z101" s="170">
        <v>0</v>
      </c>
      <c r="AA101" s="170">
        <v>0</v>
      </c>
      <c r="AB101" s="170">
        <v>0</v>
      </c>
      <c r="AC101" s="170">
        <f t="shared" si="4"/>
        <v>12000</v>
      </c>
      <c r="AF101" s="170" t="s">
        <v>180</v>
      </c>
    </row>
    <row r="102" spans="1:32" ht="12.75">
      <c r="A102" s="170"/>
      <c r="B102" s="170" t="s">
        <v>181</v>
      </c>
      <c r="C102" s="170">
        <v>4095.4094314757326</v>
      </c>
      <c r="D102" s="170">
        <v>4087.716712735276</v>
      </c>
      <c r="E102" s="170">
        <v>4168.5927380012845</v>
      </c>
      <c r="F102" s="170">
        <v>4301.1042590402685</v>
      </c>
      <c r="G102" s="170">
        <v>3663.1961469319963</v>
      </c>
      <c r="H102" s="170">
        <v>3849.6250181483197</v>
      </c>
      <c r="I102" s="170">
        <v>4159.000751223663</v>
      </c>
      <c r="J102" s="170">
        <v>4054.4453625878305</v>
      </c>
      <c r="K102" s="170">
        <v>4539.715177982708</v>
      </c>
      <c r="L102" s="170">
        <v>3811.926597180434</v>
      </c>
      <c r="M102" s="170">
        <v>484.3406770745388</v>
      </c>
      <c r="N102" s="170">
        <v>474.2294659414342</v>
      </c>
      <c r="O102" s="70">
        <f t="shared" si="5"/>
        <v>41689.30233832349</v>
      </c>
      <c r="Q102" s="170">
        <v>185.30843971238454</v>
      </c>
      <c r="R102" s="170">
        <v>165.79653498525838</v>
      </c>
      <c r="S102" s="170">
        <v>198.0021088240794</v>
      </c>
      <c r="T102" s="170">
        <v>158.30877322722958</v>
      </c>
      <c r="U102" s="170">
        <v>198.0021088240794</v>
      </c>
      <c r="V102" s="170">
        <v>188.09585467340258</v>
      </c>
      <c r="W102" s="170">
        <v>178.17593672389725</v>
      </c>
      <c r="X102" s="170">
        <v>207.89469917592766</v>
      </c>
      <c r="Y102" s="170">
        <v>178.17593672389725</v>
      </c>
      <c r="Z102" s="170">
        <v>198.0021088240794</v>
      </c>
      <c r="AA102" s="170">
        <v>178.17593672389725</v>
      </c>
      <c r="AB102" s="170">
        <v>386.87680003070756</v>
      </c>
      <c r="AC102" s="170">
        <f t="shared" si="4"/>
        <v>2420.81523844884</v>
      </c>
      <c r="AF102" s="170" t="s">
        <v>181</v>
      </c>
    </row>
    <row r="103" spans="1:32" ht="12.75">
      <c r="A103" s="170"/>
      <c r="B103" s="170" t="s">
        <v>182</v>
      </c>
      <c r="C103" s="170">
        <v>165159.66256745576</v>
      </c>
      <c r="D103" s="170">
        <v>164849.43062296804</v>
      </c>
      <c r="E103" s="170">
        <v>168110.99879245818</v>
      </c>
      <c r="F103" s="170">
        <v>173454.9231221955</v>
      </c>
      <c r="G103" s="170">
        <v>147729.36617662758</v>
      </c>
      <c r="H103" s="170">
        <v>155247.669286025</v>
      </c>
      <c r="I103" s="170">
        <v>167724.17317073455</v>
      </c>
      <c r="J103" s="170">
        <v>163507.6636872173</v>
      </c>
      <c r="K103" s="170">
        <v>183077.6237378073</v>
      </c>
      <c r="L103" s="170">
        <v>153727.3674479403</v>
      </c>
      <c r="M103" s="170">
        <v>19532.489762445843</v>
      </c>
      <c r="N103" s="170">
        <v>19124.724862053426</v>
      </c>
      <c r="O103" s="175">
        <f t="shared" si="5"/>
        <v>1681246.093235929</v>
      </c>
      <c r="Q103" s="170">
        <v>7473.1183501647665</v>
      </c>
      <c r="R103" s="170">
        <v>6686.242299137242</v>
      </c>
      <c r="S103" s="170">
        <v>7985.028610252</v>
      </c>
      <c r="T103" s="170">
        <v>6384.275859387183</v>
      </c>
      <c r="U103" s="170">
        <v>7985.028610252</v>
      </c>
      <c r="V103" s="170">
        <v>7585.529214597272</v>
      </c>
      <c r="W103" s="170">
        <v>7185.4787852933605</v>
      </c>
      <c r="X103" s="170">
        <v>8383.976972257553</v>
      </c>
      <c r="Y103" s="170">
        <v>7185.4787852933605</v>
      </c>
      <c r="Z103" s="170">
        <v>7985.028610252</v>
      </c>
      <c r="AA103" s="170">
        <v>7185.4787852933605</v>
      </c>
      <c r="AB103" s="170">
        <v>15601.966742852472</v>
      </c>
      <c r="AC103" s="178">
        <f t="shared" si="4"/>
        <v>97626.63162503258</v>
      </c>
      <c r="AF103" s="170" t="s">
        <v>182</v>
      </c>
    </row>
    <row r="104" spans="1:29" ht="12.7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</row>
    <row r="105" spans="1:29" ht="12.75">
      <c r="A105" s="51" t="s">
        <v>197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>SUM(O57:O103)</f>
        <v>12201972.68069964</v>
      </c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>
        <f>SUM(AC57:AC103)</f>
        <v>727597.0515796472</v>
      </c>
    </row>
    <row r="106" spans="17:29" ht="12.75"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</row>
    <row r="107" spans="17:28" ht="12.75"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</row>
    <row r="108" spans="17:28" ht="12.75"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</sheetData>
  <sheetProtection/>
  <mergeCells count="4">
    <mergeCell ref="A1:E1"/>
    <mergeCell ref="A2:E2"/>
    <mergeCell ref="A3:E3"/>
    <mergeCell ref="A4:E4"/>
  </mergeCells>
  <printOptions/>
  <pageMargins left="0.57" right="0.23" top="1" bottom="1" header="0.5" footer="0.5"/>
  <pageSetup horizontalDpi="600" verticalDpi="600" orientation="portrait" r:id="rId1"/>
  <headerFooter alignWithMargins="0">
    <oddHeader xml:space="preserve">&amp;RExhibit___(LK-XX)
Page 1 of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Kim Walton</cp:lastModifiedBy>
  <cp:lastPrinted>2015-03-05T19:37:19Z</cp:lastPrinted>
  <dcterms:created xsi:type="dcterms:W3CDTF">2008-09-26T13:10:25Z</dcterms:created>
  <dcterms:modified xsi:type="dcterms:W3CDTF">2015-03-10T18:15:52Z</dcterms:modified>
  <cp:category/>
  <cp:version/>
  <cp:contentType/>
  <cp:contentStatus/>
</cp:coreProperties>
</file>